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MBDS102\UserShares$\c.frumau\My Documents\1. Verkoop\1. Prijzen &amp; kortingen\2024\Prijslijsten 01 01 2024\"/>
    </mc:Choice>
  </mc:AlternateContent>
  <xr:revisionPtr revIDLastSave="0" documentId="8_{F1D2E1C7-C3D6-4A41-94F5-78527446308B}" xr6:coauthVersionLast="47" xr6:coauthVersionMax="47" xr10:uidLastSave="{00000000-0000-0000-0000-000000000000}"/>
  <workbookProtection workbookPassword="F377" lockStructure="1"/>
  <bookViews>
    <workbookView xWindow="-120" yWindow="-120" windowWidth="29040" windowHeight="15840" tabRatio="742" xr2:uid="{00000000-000D-0000-FFFF-FFFF00000000}"/>
  </bookViews>
  <sheets>
    <sheet name="Schema overzicht" sheetId="39" r:id="rId1"/>
    <sheet name="Optie 1" sheetId="4" r:id="rId2"/>
    <sheet name="Optie 2" sheetId="41" r:id="rId3"/>
    <sheet name="Optie 3" sheetId="42" r:id="rId4"/>
    <sheet name="Optie 4" sheetId="43" r:id="rId5"/>
    <sheet name="Optie 5" sheetId="46" r:id="rId6"/>
    <sheet name="Optie 6" sheetId="47" r:id="rId7"/>
    <sheet name="Optie 7" sheetId="44" r:id="rId8"/>
    <sheet name="optie 8" sheetId="45" r:id="rId9"/>
    <sheet name="Handleiding" sheetId="40" r:id="rId10"/>
    <sheet name="Onderdelenlijst" sheetId="48" r:id="rId11"/>
  </sheets>
  <externalReferences>
    <externalReference r:id="rId12"/>
  </externalReferences>
  <definedNames>
    <definedName name="_xlnm._FilterDatabase" localSheetId="1" hidden="1">'Optie 1'!$A$20:$W$86</definedName>
    <definedName name="_xlnm._FilterDatabase" localSheetId="2" hidden="1">'Optie 2'!$A$20:$W$77</definedName>
    <definedName name="_xlnm._FilterDatabase" localSheetId="3" hidden="1">'Optie 3'!$A$20:$W$78</definedName>
    <definedName name="_xlnm._FilterDatabase" localSheetId="4" hidden="1">'Optie 4'!$A$20:$W$85</definedName>
    <definedName name="_xlnm._FilterDatabase" localSheetId="5" hidden="1">'Optie 5'!$A$20:$W$78</definedName>
    <definedName name="_xlnm._FilterDatabase" localSheetId="6" hidden="1">'Optie 6'!$A$20:$W$78</definedName>
    <definedName name="_xlnm.Print_Area" localSheetId="1">'Optie 1'!$A$1:$I$77</definedName>
    <definedName name="_xlnm.Print_Area" localSheetId="2">'Optie 2'!$A$1:$J$81</definedName>
    <definedName name="_xlnm.Print_Area" localSheetId="3">'Optie 3'!$A$1:$I$61</definedName>
    <definedName name="_xlnm.Print_Area" localSheetId="4">'Optie 4'!$A$1:$J$61</definedName>
    <definedName name="_xlnm.Print_Area" localSheetId="5">'Optie 5'!$A$1:$I$61</definedName>
    <definedName name="_xlnm.Print_Area" localSheetId="6">'Optie 6'!$A$1:$I$61</definedName>
    <definedName name="_xlnm.Print_Area" localSheetId="7">'Optie 7'!$A$1:$I$53</definedName>
    <definedName name="_xlnm.Print_Area" localSheetId="8">'optie 8'!$A$1:$I$53</definedName>
    <definedName name="_xlnm.Print_Titles" localSheetId="1">'Optie 1'!$A:$E</definedName>
    <definedName name="_xlnm.Print_Titles" localSheetId="2">'Optie 2'!$A:$E</definedName>
    <definedName name="_xlnm.Print_Titles" localSheetId="3">'Optie 3'!$A:$E</definedName>
    <definedName name="_xlnm.Print_Titles" localSheetId="4">'Optie 4'!$A:$E</definedName>
    <definedName name="_xlnm.Print_Titles" localSheetId="5">'Optie 5'!$A:$E</definedName>
    <definedName name="_xlnm.Print_Titles" localSheetId="6">'Optie 6'!$A:$E</definedName>
    <definedName name="_xlnm.Print_Titles" localSheetId="7">'Optie 7'!$A:$E</definedName>
    <definedName name="_xlnm.Print_Titles" localSheetId="8">'optie 8'!$A:$E</definedName>
    <definedName name="OLE_LINK1" localSheetId="9">Handleiding!$A$1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45" l="1"/>
  <c r="E52" i="44"/>
  <c r="E60" i="47"/>
  <c r="E60" i="46"/>
  <c r="E60" i="43"/>
  <c r="E60" i="42"/>
  <c r="E76" i="41"/>
  <c r="E76" i="4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23" i="45"/>
  <c r="A24" i="45"/>
  <c r="A25" i="45"/>
  <c r="A26" i="45"/>
  <c r="A27" i="45"/>
  <c r="A28" i="45"/>
  <c r="A29" i="45"/>
  <c r="A30" i="45"/>
  <c r="A31" i="45"/>
  <c r="A32" i="45"/>
  <c r="A33" i="45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32" i="44"/>
  <c r="A33" i="44"/>
  <c r="A31" i="44"/>
  <c r="A30" i="44"/>
  <c r="A23" i="44"/>
  <c r="A24" i="44"/>
  <c r="A25" i="44"/>
  <c r="A26" i="44"/>
  <c r="A29" i="44"/>
  <c r="A28" i="44"/>
  <c r="A27" i="44"/>
  <c r="I37" i="4"/>
  <c r="I38" i="4"/>
  <c r="H36" i="47"/>
  <c r="H36" i="46"/>
  <c r="H36" i="43"/>
  <c r="H36" i="42"/>
  <c r="H38" i="41"/>
  <c r="H37" i="41"/>
  <c r="D12" i="4"/>
  <c r="I30" i="45"/>
  <c r="G30" i="45"/>
  <c r="G29" i="45"/>
  <c r="I30" i="44"/>
  <c r="G30" i="44"/>
  <c r="G29" i="44"/>
  <c r="I36" i="47"/>
  <c r="E36" i="47" s="1"/>
  <c r="G36" i="47"/>
  <c r="I37" i="47"/>
  <c r="G37" i="47"/>
  <c r="A37" i="47"/>
  <c r="I36" i="46"/>
  <c r="E36" i="46" s="1"/>
  <c r="G36" i="46"/>
  <c r="I37" i="46"/>
  <c r="G37" i="46"/>
  <c r="A37" i="46"/>
  <c r="I37" i="43"/>
  <c r="G37" i="43"/>
  <c r="G36" i="43"/>
  <c r="I39" i="4"/>
  <c r="I35" i="46"/>
  <c r="I46" i="46"/>
  <c r="H37" i="46" l="1"/>
  <c r="H30" i="44"/>
  <c r="H37" i="43"/>
  <c r="H37" i="47"/>
  <c r="H30" i="45"/>
  <c r="E30" i="45"/>
  <c r="E30" i="44"/>
  <c r="E37" i="47"/>
  <c r="E37" i="46"/>
  <c r="E37" i="43"/>
  <c r="I36" i="45"/>
  <c r="E35" i="45"/>
  <c r="I35" i="45"/>
  <c r="G35" i="45"/>
  <c r="I51" i="45"/>
  <c r="I50" i="45"/>
  <c r="E50" i="45" s="1"/>
  <c r="I49" i="45"/>
  <c r="I48" i="45"/>
  <c r="E57" i="42"/>
  <c r="E58" i="42"/>
  <c r="E59" i="42"/>
  <c r="G51" i="45"/>
  <c r="A51" i="45"/>
  <c r="G50" i="45"/>
  <c r="A50" i="45"/>
  <c r="G49" i="45"/>
  <c r="A49" i="45"/>
  <c r="G48" i="45"/>
  <c r="A48" i="45"/>
  <c r="I47" i="45"/>
  <c r="I47" i="44"/>
  <c r="I51" i="44"/>
  <c r="I50" i="44"/>
  <c r="I49" i="44"/>
  <c r="I48" i="44"/>
  <c r="I59" i="47"/>
  <c r="I58" i="47"/>
  <c r="E58" i="47" s="1"/>
  <c r="I57" i="47"/>
  <c r="I56" i="47"/>
  <c r="I59" i="46"/>
  <c r="E59" i="46" s="1"/>
  <c r="I58" i="46"/>
  <c r="I57" i="46"/>
  <c r="I56" i="46"/>
  <c r="I59" i="43"/>
  <c r="E59" i="43" s="1"/>
  <c r="I58" i="43"/>
  <c r="I57" i="43"/>
  <c r="I56" i="43"/>
  <c r="E56" i="43" s="1"/>
  <c r="I59" i="42"/>
  <c r="I58" i="42"/>
  <c r="I57" i="42"/>
  <c r="I56" i="42"/>
  <c r="E56" i="42" s="1"/>
  <c r="I73" i="41"/>
  <c r="I72" i="41"/>
  <c r="I73" i="4"/>
  <c r="E73" i="4" s="1"/>
  <c r="I72" i="4"/>
  <c r="E72" i="4" s="1"/>
  <c r="G51" i="44"/>
  <c r="A51" i="44"/>
  <c r="G50" i="44"/>
  <c r="A50" i="44"/>
  <c r="G49" i="44"/>
  <c r="A49" i="44"/>
  <c r="G48" i="44"/>
  <c r="A48" i="44"/>
  <c r="G59" i="47"/>
  <c r="A59" i="47"/>
  <c r="G58" i="47"/>
  <c r="A58" i="47"/>
  <c r="G57" i="47"/>
  <c r="A57" i="47"/>
  <c r="G56" i="47"/>
  <c r="A56" i="47"/>
  <c r="G59" i="46"/>
  <c r="A59" i="46"/>
  <c r="G58" i="46"/>
  <c r="A58" i="46"/>
  <c r="G57" i="46"/>
  <c r="A57" i="46"/>
  <c r="G56" i="46"/>
  <c r="A56" i="46"/>
  <c r="G59" i="43"/>
  <c r="A59" i="43"/>
  <c r="G58" i="43"/>
  <c r="A58" i="43"/>
  <c r="G57" i="43"/>
  <c r="A57" i="43"/>
  <c r="G56" i="43"/>
  <c r="A56" i="43"/>
  <c r="G59" i="42"/>
  <c r="A59" i="42"/>
  <c r="G58" i="42"/>
  <c r="A58" i="42"/>
  <c r="G57" i="42"/>
  <c r="A57" i="42"/>
  <c r="G56" i="42"/>
  <c r="A56" i="42"/>
  <c r="I75" i="41"/>
  <c r="G75" i="41"/>
  <c r="A75" i="41"/>
  <c r="I74" i="41"/>
  <c r="G74" i="41"/>
  <c r="A74" i="41"/>
  <c r="G73" i="41"/>
  <c r="A73" i="41"/>
  <c r="G72" i="41"/>
  <c r="A72" i="41"/>
  <c r="I75" i="4"/>
  <c r="E75" i="4" s="1"/>
  <c r="I74" i="4"/>
  <c r="E74" i="4" s="1"/>
  <c r="G72" i="4"/>
  <c r="G73" i="4"/>
  <c r="A73" i="4"/>
  <c r="A72" i="4"/>
  <c r="A74" i="4"/>
  <c r="A75" i="4"/>
  <c r="H48" i="44" l="1"/>
  <c r="H72" i="41"/>
  <c r="H73" i="41"/>
  <c r="H74" i="41"/>
  <c r="H57" i="42"/>
  <c r="H49" i="44"/>
  <c r="H48" i="45"/>
  <c r="H58" i="42"/>
  <c r="H50" i="44"/>
  <c r="H75" i="41"/>
  <c r="H59" i="42"/>
  <c r="H51" i="44"/>
  <c r="H35" i="45"/>
  <c r="H49" i="45"/>
  <c r="H51" i="45"/>
  <c r="H59" i="47"/>
  <c r="H56" i="47"/>
  <c r="H57" i="43"/>
  <c r="H56" i="46"/>
  <c r="H57" i="46"/>
  <c r="H58" i="46"/>
  <c r="H59" i="46"/>
  <c r="E58" i="46"/>
  <c r="H57" i="47"/>
  <c r="E59" i="47"/>
  <c r="H58" i="47"/>
  <c r="H58" i="43"/>
  <c r="E58" i="43"/>
  <c r="E57" i="43"/>
  <c r="E51" i="44"/>
  <c r="E50" i="44"/>
  <c r="H50" i="45"/>
  <c r="E51" i="45"/>
  <c r="E75" i="41"/>
  <c r="E74" i="41"/>
  <c r="E73" i="41"/>
  <c r="E49" i="45"/>
  <c r="E48" i="45"/>
  <c r="E49" i="44"/>
  <c r="H59" i="43"/>
  <c r="H56" i="43"/>
  <c r="E48" i="44"/>
  <c r="E57" i="47"/>
  <c r="E56" i="47"/>
  <c r="E57" i="46"/>
  <c r="E56" i="46"/>
  <c r="H56" i="42"/>
  <c r="E72" i="41"/>
  <c r="H72" i="4"/>
  <c r="H73" i="4"/>
  <c r="I41" i="45" l="1"/>
  <c r="E41" i="45" s="1"/>
  <c r="I40" i="45"/>
  <c r="E40" i="45" s="1"/>
  <c r="I39" i="45"/>
  <c r="I38" i="45"/>
  <c r="I37" i="45"/>
  <c r="E37" i="45" s="1"/>
  <c r="E36" i="45"/>
  <c r="I34" i="45"/>
  <c r="E34" i="45" s="1"/>
  <c r="G38" i="45"/>
  <c r="H38" i="45" s="1"/>
  <c r="E39" i="45"/>
  <c r="E38" i="45"/>
  <c r="A34" i="45"/>
  <c r="I42" i="44"/>
  <c r="E42" i="44" s="1"/>
  <c r="I41" i="44"/>
  <c r="E41" i="44" s="1"/>
  <c r="I40" i="44"/>
  <c r="E40" i="44" s="1"/>
  <c r="I39" i="44"/>
  <c r="E39" i="44" s="1"/>
  <c r="I38" i="44"/>
  <c r="I37" i="44"/>
  <c r="E37" i="44" s="1"/>
  <c r="I36" i="44"/>
  <c r="E36" i="44" s="1"/>
  <c r="I35" i="44"/>
  <c r="E35" i="44" s="1"/>
  <c r="I34" i="44"/>
  <c r="E34" i="44" s="1"/>
  <c r="I43" i="47"/>
  <c r="I44" i="47"/>
  <c r="E44" i="47" s="1"/>
  <c r="I45" i="47"/>
  <c r="E45" i="47" s="1"/>
  <c r="I46" i="47"/>
  <c r="E46" i="47" s="1"/>
  <c r="I47" i="47"/>
  <c r="E47" i="47" s="1"/>
  <c r="I48" i="47"/>
  <c r="E48" i="47" s="1"/>
  <c r="I49" i="47"/>
  <c r="E49" i="47" s="1"/>
  <c r="I51" i="46"/>
  <c r="E51" i="46" s="1"/>
  <c r="I50" i="46"/>
  <c r="E50" i="46" s="1"/>
  <c r="I49" i="46"/>
  <c r="E49" i="46" s="1"/>
  <c r="I48" i="46"/>
  <c r="E48" i="46" s="1"/>
  <c r="I47" i="46"/>
  <c r="E47" i="46" s="1"/>
  <c r="E46" i="46"/>
  <c r="I45" i="46"/>
  <c r="E45" i="46" s="1"/>
  <c r="I44" i="46"/>
  <c r="E44" i="46" s="1"/>
  <c r="I43" i="46"/>
  <c r="E43" i="46" s="1"/>
  <c r="I51" i="43"/>
  <c r="E51" i="43" s="1"/>
  <c r="I50" i="43"/>
  <c r="E50" i="43" s="1"/>
  <c r="I49" i="43"/>
  <c r="E49" i="43" s="1"/>
  <c r="I48" i="43"/>
  <c r="E48" i="43" s="1"/>
  <c r="I47" i="43"/>
  <c r="E47" i="43" s="1"/>
  <c r="I46" i="43"/>
  <c r="E46" i="43" s="1"/>
  <c r="I44" i="43"/>
  <c r="E44" i="43" s="1"/>
  <c r="I45" i="43"/>
  <c r="E45" i="43" s="1"/>
  <c r="I43" i="43"/>
  <c r="E43" i="43" s="1"/>
  <c r="I51" i="42"/>
  <c r="I50" i="42"/>
  <c r="I49" i="42"/>
  <c r="I48" i="42"/>
  <c r="E48" i="42" s="1"/>
  <c r="I47" i="42"/>
  <c r="I46" i="42"/>
  <c r="I44" i="42"/>
  <c r="E44" i="42" s="1"/>
  <c r="I45" i="42"/>
  <c r="E45" i="42" s="1"/>
  <c r="I43" i="42"/>
  <c r="E43" i="42" s="1"/>
  <c r="A46" i="42"/>
  <c r="A47" i="42"/>
  <c r="G46" i="42"/>
  <c r="I50" i="41"/>
  <c r="E50" i="41" s="1"/>
  <c r="I49" i="41"/>
  <c r="E49" i="41" s="1"/>
  <c r="I48" i="41"/>
  <c r="E48" i="41" s="1"/>
  <c r="I46" i="41"/>
  <c r="I47" i="41"/>
  <c r="E47" i="41" s="1"/>
  <c r="I51" i="41"/>
  <c r="E51" i="41" s="1"/>
  <c r="I52" i="41"/>
  <c r="E52" i="41" s="1"/>
  <c r="I53" i="41"/>
  <c r="E53" i="41" s="1"/>
  <c r="I54" i="41"/>
  <c r="I55" i="41"/>
  <c r="E55" i="41" s="1"/>
  <c r="I56" i="41"/>
  <c r="E56" i="41" s="1"/>
  <c r="I57" i="41"/>
  <c r="E57" i="41" s="1"/>
  <c r="I58" i="41"/>
  <c r="E58" i="41" s="1"/>
  <c r="I59" i="41"/>
  <c r="E59" i="41" s="1"/>
  <c r="I60" i="41"/>
  <c r="E60" i="41" s="1"/>
  <c r="I61" i="41"/>
  <c r="E61" i="41" s="1"/>
  <c r="I62" i="41"/>
  <c r="I63" i="41"/>
  <c r="E63" i="41" s="1"/>
  <c r="I40" i="4"/>
  <c r="E40" i="4" s="1"/>
  <c r="E39" i="4"/>
  <c r="I63" i="4"/>
  <c r="E63" i="4" s="1"/>
  <c r="I62" i="4"/>
  <c r="E62" i="4" s="1"/>
  <c r="I61" i="4"/>
  <c r="I60" i="4"/>
  <c r="E60" i="4" s="1"/>
  <c r="I59" i="4"/>
  <c r="E59" i="4" s="1"/>
  <c r="I58" i="4"/>
  <c r="E58" i="4" s="1"/>
  <c r="I52" i="4"/>
  <c r="E52" i="4" s="1"/>
  <c r="I51" i="4"/>
  <c r="E51" i="4" s="1"/>
  <c r="I50" i="4"/>
  <c r="E50" i="4" s="1"/>
  <c r="I49" i="4"/>
  <c r="E49" i="4" s="1"/>
  <c r="I48" i="4"/>
  <c r="E48" i="4" s="1"/>
  <c r="I47" i="4"/>
  <c r="E47" i="4" s="1"/>
  <c r="I46" i="4"/>
  <c r="E46" i="4" s="1"/>
  <c r="I53" i="4"/>
  <c r="E53" i="4" s="1"/>
  <c r="I57" i="4"/>
  <c r="E57" i="4" s="1"/>
  <c r="I56" i="4"/>
  <c r="E56" i="4" s="1"/>
  <c r="I55" i="4"/>
  <c r="E55" i="4" s="1"/>
  <c r="I54" i="4"/>
  <c r="E54" i="4" s="1"/>
  <c r="A48" i="4"/>
  <c r="I2" i="46"/>
  <c r="E35" i="46"/>
  <c r="I34" i="46"/>
  <c r="E34" i="46" s="1"/>
  <c r="B19" i="4"/>
  <c r="B18" i="4"/>
  <c r="B16" i="4"/>
  <c r="I28" i="46"/>
  <c r="E28" i="46" s="1"/>
  <c r="I28" i="43"/>
  <c r="E28" i="43" s="1"/>
  <c r="I27" i="43"/>
  <c r="E27" i="43" s="1"/>
  <c r="I29" i="43"/>
  <c r="I31" i="4"/>
  <c r="E31" i="4" s="1"/>
  <c r="I32" i="4"/>
  <c r="E32" i="4" s="1"/>
  <c r="D10" i="43"/>
  <c r="I27" i="47"/>
  <c r="E27" i="47" s="1"/>
  <c r="I35" i="47"/>
  <c r="I29" i="47"/>
  <c r="E29" i="47" s="1"/>
  <c r="I28" i="47"/>
  <c r="E28" i="47" s="1"/>
  <c r="I29" i="46"/>
  <c r="E29" i="46" s="1"/>
  <c r="I27" i="46"/>
  <c r="E27" i="46" s="1"/>
  <c r="I29" i="42"/>
  <c r="I28" i="42"/>
  <c r="E28" i="42" s="1"/>
  <c r="I27" i="42"/>
  <c r="A35" i="42"/>
  <c r="G35" i="42"/>
  <c r="I35" i="42"/>
  <c r="E35" i="42"/>
  <c r="B19" i="41"/>
  <c r="B18" i="41"/>
  <c r="I29" i="41"/>
  <c r="E29" i="41" s="1"/>
  <c r="I28" i="41"/>
  <c r="E28" i="41" s="1"/>
  <c r="I27" i="41"/>
  <c r="E27" i="41" s="1"/>
  <c r="I30" i="4"/>
  <c r="E30" i="4" s="1"/>
  <c r="A30" i="4"/>
  <c r="A31" i="4"/>
  <c r="A32" i="4"/>
  <c r="G30" i="4"/>
  <c r="G31" i="4"/>
  <c r="G32" i="4"/>
  <c r="I35" i="43"/>
  <c r="E35" i="43" s="1"/>
  <c r="I32" i="45"/>
  <c r="E32" i="45" s="1"/>
  <c r="I31" i="45"/>
  <c r="E31" i="45" s="1"/>
  <c r="G31" i="45"/>
  <c r="G32" i="45"/>
  <c r="I2" i="45"/>
  <c r="I2" i="44"/>
  <c r="I32" i="44"/>
  <c r="E32" i="44" s="1"/>
  <c r="I31" i="44"/>
  <c r="G31" i="44"/>
  <c r="G32" i="44"/>
  <c r="I41" i="47"/>
  <c r="E41" i="47" s="1"/>
  <c r="I40" i="47"/>
  <c r="E40" i="47" s="1"/>
  <c r="I41" i="46"/>
  <c r="E41" i="46" s="1"/>
  <c r="I40" i="46"/>
  <c r="E40" i="46" s="1"/>
  <c r="I41" i="43"/>
  <c r="E41" i="43" s="1"/>
  <c r="I40" i="43"/>
  <c r="E40" i="43" s="1"/>
  <c r="I41" i="42"/>
  <c r="I40" i="42"/>
  <c r="I44" i="41"/>
  <c r="E44" i="41" s="1"/>
  <c r="I43" i="41"/>
  <c r="E43" i="41" s="1"/>
  <c r="I44" i="4"/>
  <c r="E44" i="4" s="1"/>
  <c r="I43" i="4"/>
  <c r="E43" i="4" s="1"/>
  <c r="I2" i="47"/>
  <c r="I2" i="42"/>
  <c r="I2" i="43"/>
  <c r="I3" i="45"/>
  <c r="I29" i="45" s="1"/>
  <c r="I3" i="44"/>
  <c r="I29" i="44" s="1"/>
  <c r="I3" i="47"/>
  <c r="I3" i="46"/>
  <c r="I3" i="43"/>
  <c r="I3" i="42"/>
  <c r="I3" i="41"/>
  <c r="I3" i="4"/>
  <c r="G26" i="45"/>
  <c r="G27" i="45"/>
  <c r="G28" i="45"/>
  <c r="G33" i="45"/>
  <c r="G34" i="45"/>
  <c r="H34" i="45" s="1"/>
  <c r="G36" i="45"/>
  <c r="G37" i="45"/>
  <c r="G39" i="45"/>
  <c r="H39" i="45" s="1"/>
  <c r="G40" i="45"/>
  <c r="H40" i="45" s="1"/>
  <c r="G41" i="45"/>
  <c r="G42" i="45"/>
  <c r="G43" i="45"/>
  <c r="G44" i="45"/>
  <c r="G45" i="45"/>
  <c r="G46" i="45"/>
  <c r="G47" i="45"/>
  <c r="H47" i="45" s="1"/>
  <c r="G25" i="45"/>
  <c r="G24" i="45"/>
  <c r="G23" i="45"/>
  <c r="G25" i="44"/>
  <c r="G26" i="44"/>
  <c r="G27" i="44"/>
  <c r="G28" i="44"/>
  <c r="G33" i="44"/>
  <c r="G34" i="44"/>
  <c r="G35" i="44"/>
  <c r="G36" i="44"/>
  <c r="G37" i="44"/>
  <c r="H37" i="44" s="1"/>
  <c r="G38" i="44"/>
  <c r="G39" i="44"/>
  <c r="G40" i="44"/>
  <c r="G41" i="44"/>
  <c r="G42" i="44"/>
  <c r="G43" i="44"/>
  <c r="G44" i="44"/>
  <c r="G45" i="44"/>
  <c r="G46" i="44"/>
  <c r="G47" i="44"/>
  <c r="H47" i="44" s="1"/>
  <c r="G24" i="44"/>
  <c r="G23" i="44"/>
  <c r="G26" i="47"/>
  <c r="G27" i="47"/>
  <c r="G28" i="47"/>
  <c r="G29" i="47"/>
  <c r="G30" i="47"/>
  <c r="G31" i="47"/>
  <c r="G32" i="47"/>
  <c r="G33" i="47"/>
  <c r="G34" i="47"/>
  <c r="G35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25" i="47"/>
  <c r="G24" i="47"/>
  <c r="G23" i="47"/>
  <c r="G26" i="46"/>
  <c r="G27" i="46"/>
  <c r="G28" i="46"/>
  <c r="G29" i="46"/>
  <c r="G30" i="46"/>
  <c r="G31" i="46"/>
  <c r="G32" i="46"/>
  <c r="G33" i="46"/>
  <c r="G34" i="46"/>
  <c r="G35" i="46"/>
  <c r="G38" i="46"/>
  <c r="G39" i="46"/>
  <c r="G40" i="46"/>
  <c r="G41" i="46"/>
  <c r="G42" i="46"/>
  <c r="G43" i="46"/>
  <c r="G44" i="46"/>
  <c r="G45" i="46"/>
  <c r="H45" i="46" s="1"/>
  <c r="G46" i="46"/>
  <c r="G47" i="46"/>
  <c r="G48" i="46"/>
  <c r="G49" i="46"/>
  <c r="G50" i="46"/>
  <c r="G51" i="46"/>
  <c r="G52" i="46"/>
  <c r="G53" i="46"/>
  <c r="G54" i="46"/>
  <c r="G55" i="46"/>
  <c r="G25" i="46"/>
  <c r="G24" i="46"/>
  <c r="G23" i="46"/>
  <c r="G26" i="43"/>
  <c r="G27" i="43"/>
  <c r="G28" i="43"/>
  <c r="G29" i="43"/>
  <c r="H29" i="43" s="1"/>
  <c r="G30" i="43"/>
  <c r="G31" i="43"/>
  <c r="G32" i="43"/>
  <c r="G33" i="43"/>
  <c r="G34" i="43"/>
  <c r="G35" i="43"/>
  <c r="H35" i="43" s="1"/>
  <c r="G38" i="43"/>
  <c r="G39" i="43"/>
  <c r="G40" i="43"/>
  <c r="G41" i="43"/>
  <c r="H41" i="43" s="1"/>
  <c r="G42" i="43"/>
  <c r="G43" i="43"/>
  <c r="G44" i="43"/>
  <c r="G45" i="43"/>
  <c r="G46" i="43"/>
  <c r="G47" i="43"/>
  <c r="G48" i="43"/>
  <c r="G49" i="43"/>
  <c r="G50" i="43"/>
  <c r="G51" i="43"/>
  <c r="H51" i="43" s="1"/>
  <c r="G52" i="43"/>
  <c r="G53" i="43"/>
  <c r="G54" i="43"/>
  <c r="G55" i="43"/>
  <c r="G25" i="43"/>
  <c r="G24" i="43"/>
  <c r="G23" i="43"/>
  <c r="G26" i="42"/>
  <c r="G27" i="42"/>
  <c r="G28" i="42"/>
  <c r="G29" i="42"/>
  <c r="H29" i="42" s="1"/>
  <c r="G30" i="42"/>
  <c r="G31" i="42"/>
  <c r="G32" i="42"/>
  <c r="G33" i="42"/>
  <c r="G34" i="42"/>
  <c r="G36" i="42"/>
  <c r="G37" i="42"/>
  <c r="G38" i="42"/>
  <c r="G39" i="42"/>
  <c r="G40" i="42"/>
  <c r="G41" i="42"/>
  <c r="H41" i="42" s="1"/>
  <c r="G42" i="42"/>
  <c r="G43" i="42"/>
  <c r="G44" i="42"/>
  <c r="G45" i="42"/>
  <c r="H45" i="42" s="1"/>
  <c r="G47" i="42"/>
  <c r="H47" i="42" s="1"/>
  <c r="G48" i="42"/>
  <c r="H48" i="42" s="1"/>
  <c r="G49" i="42"/>
  <c r="G50" i="42"/>
  <c r="H50" i="42" s="1"/>
  <c r="G51" i="42"/>
  <c r="G52" i="42"/>
  <c r="G53" i="42"/>
  <c r="G54" i="42"/>
  <c r="G55" i="42"/>
  <c r="G25" i="42"/>
  <c r="G24" i="42"/>
  <c r="G23" i="42"/>
  <c r="I2" i="41"/>
  <c r="G26" i="41"/>
  <c r="G27" i="41"/>
  <c r="G28" i="41"/>
  <c r="H28" i="41" s="1"/>
  <c r="G29" i="41"/>
  <c r="G30" i="41"/>
  <c r="G31" i="41"/>
  <c r="G32" i="41"/>
  <c r="G33" i="41"/>
  <c r="G34" i="41"/>
  <c r="G35" i="41"/>
  <c r="G36" i="41"/>
  <c r="G37" i="41"/>
  <c r="G38" i="41"/>
  <c r="G39" i="41"/>
  <c r="H39" i="41" s="1"/>
  <c r="G40" i="41"/>
  <c r="H40" i="41" s="1"/>
  <c r="G41" i="41"/>
  <c r="G42" i="41"/>
  <c r="G43" i="41"/>
  <c r="G44" i="41"/>
  <c r="H44" i="41" s="1"/>
  <c r="G45" i="41"/>
  <c r="G46" i="41"/>
  <c r="G47" i="41"/>
  <c r="G48" i="41"/>
  <c r="G49" i="41"/>
  <c r="G50" i="41"/>
  <c r="G51" i="41"/>
  <c r="H51" i="41" s="1"/>
  <c r="G52" i="41"/>
  <c r="G53" i="41"/>
  <c r="G54" i="41"/>
  <c r="G55" i="41"/>
  <c r="G56" i="41"/>
  <c r="G57" i="41"/>
  <c r="G58" i="41"/>
  <c r="G59" i="41"/>
  <c r="H59" i="41" s="1"/>
  <c r="G60" i="41"/>
  <c r="G61" i="41"/>
  <c r="G62" i="41"/>
  <c r="G63" i="41"/>
  <c r="G64" i="41"/>
  <c r="G65" i="41"/>
  <c r="G66" i="41"/>
  <c r="G67" i="41"/>
  <c r="G68" i="41"/>
  <c r="G69" i="41"/>
  <c r="G70" i="41"/>
  <c r="G71" i="41"/>
  <c r="G25" i="41"/>
  <c r="G24" i="41"/>
  <c r="G23" i="41"/>
  <c r="G27" i="4"/>
  <c r="G28" i="4"/>
  <c r="G29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4" i="4"/>
  <c r="G75" i="4"/>
  <c r="G26" i="4"/>
  <c r="G25" i="4"/>
  <c r="G24" i="4"/>
  <c r="G23" i="4"/>
  <c r="I2" i="4"/>
  <c r="D10" i="41"/>
  <c r="D10" i="4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23" i="47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23" i="46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23" i="43"/>
  <c r="A24" i="42"/>
  <c r="A25" i="42"/>
  <c r="A26" i="42"/>
  <c r="A27" i="42"/>
  <c r="A28" i="42"/>
  <c r="A29" i="42"/>
  <c r="A30" i="42"/>
  <c r="A31" i="42"/>
  <c r="A32" i="42"/>
  <c r="A33" i="42"/>
  <c r="A34" i="42"/>
  <c r="A36" i="42"/>
  <c r="A37" i="42"/>
  <c r="A38" i="42"/>
  <c r="A39" i="42"/>
  <c r="A40" i="42"/>
  <c r="A41" i="42"/>
  <c r="A42" i="42"/>
  <c r="A43" i="42"/>
  <c r="A44" i="42"/>
  <c r="A45" i="42"/>
  <c r="A48" i="42"/>
  <c r="A49" i="42"/>
  <c r="A50" i="42"/>
  <c r="A51" i="42"/>
  <c r="A52" i="42"/>
  <c r="A53" i="42"/>
  <c r="A54" i="42"/>
  <c r="A55" i="42"/>
  <c r="A23" i="42"/>
  <c r="I64" i="41"/>
  <c r="E64" i="41" s="1"/>
  <c r="I65" i="41"/>
  <c r="I66" i="41"/>
  <c r="E66" i="41" s="1"/>
  <c r="I67" i="41"/>
  <c r="I68" i="41"/>
  <c r="E68" i="41" s="1"/>
  <c r="I69" i="41"/>
  <c r="E69" i="41" s="1"/>
  <c r="I70" i="41"/>
  <c r="I71" i="41"/>
  <c r="E71" i="41" s="1"/>
  <c r="I30" i="41"/>
  <c r="E30" i="41" s="1"/>
  <c r="I31" i="41"/>
  <c r="E31" i="41" s="1"/>
  <c r="I32" i="41"/>
  <c r="E32" i="41" s="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23" i="41"/>
  <c r="A28" i="4"/>
  <c r="A29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25" i="4"/>
  <c r="A26" i="4"/>
  <c r="A27" i="4"/>
  <c r="I42" i="45"/>
  <c r="E42" i="45" s="1"/>
  <c r="I43" i="45"/>
  <c r="E43" i="45" s="1"/>
  <c r="I44" i="45"/>
  <c r="E44" i="45" s="1"/>
  <c r="I45" i="45"/>
  <c r="E45" i="45" s="1"/>
  <c r="I46" i="45"/>
  <c r="E46" i="45" s="1"/>
  <c r="I64" i="4"/>
  <c r="E64" i="4" s="1"/>
  <c r="I65" i="4"/>
  <c r="E65" i="4" s="1"/>
  <c r="I66" i="4"/>
  <c r="I67" i="4"/>
  <c r="E67" i="4" s="1"/>
  <c r="I68" i="4"/>
  <c r="I69" i="4"/>
  <c r="E69" i="4" s="1"/>
  <c r="I70" i="4"/>
  <c r="I71" i="4"/>
  <c r="E71" i="4" s="1"/>
  <c r="I27" i="4"/>
  <c r="E27" i="4" s="1"/>
  <c r="I28" i="4"/>
  <c r="E28" i="4" s="1"/>
  <c r="I29" i="4"/>
  <c r="I33" i="45"/>
  <c r="E33" i="45" s="1"/>
  <c r="B16" i="45"/>
  <c r="I33" i="44"/>
  <c r="E33" i="44" s="1"/>
  <c r="B16" i="44"/>
  <c r="I42" i="47"/>
  <c r="E42" i="47" s="1"/>
  <c r="B16" i="47"/>
  <c r="I42" i="46"/>
  <c r="E42" i="46" s="1"/>
  <c r="B16" i="46"/>
  <c r="I42" i="43"/>
  <c r="E42" i="43" s="1"/>
  <c r="B16" i="43"/>
  <c r="I42" i="42"/>
  <c r="E42" i="42" s="1"/>
  <c r="B16" i="42"/>
  <c r="I45" i="41"/>
  <c r="E45" i="41" s="1"/>
  <c r="B16" i="41"/>
  <c r="B15" i="41" s="1"/>
  <c r="I45" i="4"/>
  <c r="E45" i="4" s="1"/>
  <c r="E47" i="44"/>
  <c r="I23" i="45"/>
  <c r="I24" i="45"/>
  <c r="E24" i="45" s="1"/>
  <c r="I25" i="45"/>
  <c r="E25" i="45" s="1"/>
  <c r="I26" i="45"/>
  <c r="E26" i="45" s="1"/>
  <c r="I27" i="45"/>
  <c r="E27" i="45" s="1"/>
  <c r="I28" i="45"/>
  <c r="E28" i="45" s="1"/>
  <c r="I23" i="47"/>
  <c r="I24" i="47"/>
  <c r="E24" i="47" s="1"/>
  <c r="I25" i="47"/>
  <c r="E25" i="47" s="1"/>
  <c r="I26" i="47"/>
  <c r="E26" i="47" s="1"/>
  <c r="I30" i="47"/>
  <c r="E30" i="47" s="1"/>
  <c r="I31" i="47"/>
  <c r="E31" i="47" s="1"/>
  <c r="I32" i="47"/>
  <c r="E32" i="47" s="1"/>
  <c r="I33" i="47"/>
  <c r="I34" i="47"/>
  <c r="E34" i="47" s="1"/>
  <c r="E35" i="47"/>
  <c r="I38" i="47"/>
  <c r="E38" i="47" s="1"/>
  <c r="H38" i="47"/>
  <c r="I39" i="47"/>
  <c r="E39" i="47" s="1"/>
  <c r="I50" i="47"/>
  <c r="E50" i="47" s="1"/>
  <c r="I51" i="47"/>
  <c r="E51" i="47" s="1"/>
  <c r="I52" i="47"/>
  <c r="I53" i="47"/>
  <c r="E53" i="47" s="1"/>
  <c r="I54" i="47"/>
  <c r="H54" i="47" s="1"/>
  <c r="I55" i="47"/>
  <c r="E55" i="47" s="1"/>
  <c r="I39" i="46"/>
  <c r="E39" i="46" s="1"/>
  <c r="I38" i="46"/>
  <c r="E38" i="46" s="1"/>
  <c r="I23" i="43"/>
  <c r="I25" i="43"/>
  <c r="E25" i="43" s="1"/>
  <c r="I38" i="43"/>
  <c r="E38" i="43" s="1"/>
  <c r="I39" i="42"/>
  <c r="E39" i="42" s="1"/>
  <c r="I38" i="42"/>
  <c r="I39" i="43"/>
  <c r="E39" i="43" s="1"/>
  <c r="I23" i="4"/>
  <c r="E23" i="4" s="1"/>
  <c r="I24" i="4"/>
  <c r="E24" i="4" s="1"/>
  <c r="I25" i="4"/>
  <c r="E25" i="4" s="1"/>
  <c r="I26" i="4"/>
  <c r="E26" i="4" s="1"/>
  <c r="I33" i="4"/>
  <c r="I34" i="4"/>
  <c r="E34" i="4" s="1"/>
  <c r="I35" i="4"/>
  <c r="I36" i="4"/>
  <c r="E36" i="4" s="1"/>
  <c r="I41" i="4"/>
  <c r="E41" i="4" s="1"/>
  <c r="I42" i="4"/>
  <c r="E42" i="4" s="1"/>
  <c r="I42" i="41"/>
  <c r="E42" i="41" s="1"/>
  <c r="I41" i="41"/>
  <c r="I26" i="44"/>
  <c r="E26" i="44" s="1"/>
  <c r="I25" i="44"/>
  <c r="E25" i="44" s="1"/>
  <c r="I24" i="44"/>
  <c r="E24" i="44" s="1"/>
  <c r="I23" i="44"/>
  <c r="E23" i="44" s="1"/>
  <c r="I26" i="46"/>
  <c r="E26" i="46" s="1"/>
  <c r="I25" i="46"/>
  <c r="E25" i="46" s="1"/>
  <c r="I24" i="46"/>
  <c r="E24" i="46" s="1"/>
  <c r="I23" i="46"/>
  <c r="E23" i="46" s="1"/>
  <c r="I26" i="43"/>
  <c r="E26" i="43" s="1"/>
  <c r="I24" i="43"/>
  <c r="E24" i="43" s="1"/>
  <c r="I26" i="42"/>
  <c r="E26" i="42" s="1"/>
  <c r="I25" i="42"/>
  <c r="I24" i="42"/>
  <c r="E24" i="42" s="1"/>
  <c r="I23" i="42"/>
  <c r="I26" i="41"/>
  <c r="E26" i="41" s="1"/>
  <c r="I25" i="41"/>
  <c r="E25" i="41" s="1"/>
  <c r="I24" i="41"/>
  <c r="E24" i="41" s="1"/>
  <c r="I23" i="41"/>
  <c r="E23" i="41" s="1"/>
  <c r="I45" i="44"/>
  <c r="E45" i="44" s="1"/>
  <c r="I27" i="44"/>
  <c r="E27" i="44" s="1"/>
  <c r="I28" i="44"/>
  <c r="E28" i="44" s="1"/>
  <c r="I43" i="44"/>
  <c r="E43" i="44" s="1"/>
  <c r="I44" i="44"/>
  <c r="E44" i="44" s="1"/>
  <c r="I46" i="44"/>
  <c r="E46" i="44" s="1"/>
  <c r="I30" i="46"/>
  <c r="E30" i="46" s="1"/>
  <c r="I31" i="46"/>
  <c r="E31" i="46" s="1"/>
  <c r="I32" i="46"/>
  <c r="I33" i="46"/>
  <c r="E33" i="46" s="1"/>
  <c r="I52" i="46"/>
  <c r="E52" i="46" s="1"/>
  <c r="I53" i="46"/>
  <c r="I54" i="46"/>
  <c r="I55" i="46"/>
  <c r="E55" i="46" s="1"/>
  <c r="I30" i="43"/>
  <c r="E30" i="43" s="1"/>
  <c r="I31" i="43"/>
  <c r="E31" i="43" s="1"/>
  <c r="I32" i="43"/>
  <c r="E32" i="43" s="1"/>
  <c r="I33" i="43"/>
  <c r="E33" i="43" s="1"/>
  <c r="I34" i="43"/>
  <c r="I36" i="43"/>
  <c r="E36" i="43" s="1"/>
  <c r="I52" i="43"/>
  <c r="E52" i="43" s="1"/>
  <c r="I53" i="43"/>
  <c r="E53" i="43" s="1"/>
  <c r="I54" i="43"/>
  <c r="E54" i="43" s="1"/>
  <c r="I55" i="43"/>
  <c r="E55" i="43" s="1"/>
  <c r="I33" i="42"/>
  <c r="E33" i="42" s="1"/>
  <c r="I34" i="42"/>
  <c r="E34" i="42"/>
  <c r="I36" i="42"/>
  <c r="E36" i="42" s="1"/>
  <c r="I30" i="42"/>
  <c r="E30" i="42" s="1"/>
  <c r="I31" i="42"/>
  <c r="I32" i="42"/>
  <c r="I37" i="42"/>
  <c r="E37" i="42" s="1"/>
  <c r="E46" i="42"/>
  <c r="E47" i="42"/>
  <c r="E50" i="42"/>
  <c r="E51" i="42"/>
  <c r="I52" i="42"/>
  <c r="I53" i="42"/>
  <c r="I54" i="42"/>
  <c r="I55" i="42"/>
  <c r="I34" i="41"/>
  <c r="E34" i="41" s="1"/>
  <c r="I38" i="41"/>
  <c r="E38" i="41" s="1"/>
  <c r="I33" i="41"/>
  <c r="I35" i="41"/>
  <c r="E35" i="41" s="1"/>
  <c r="I36" i="41"/>
  <c r="E36" i="41" s="1"/>
  <c r="I37" i="41"/>
  <c r="E37" i="41" s="1"/>
  <c r="I39" i="41"/>
  <c r="E39" i="41" s="1"/>
  <c r="I40" i="41"/>
  <c r="E40" i="41" s="1"/>
  <c r="D10" i="47"/>
  <c r="B18" i="47"/>
  <c r="B19" i="47"/>
  <c r="D10" i="46"/>
  <c r="B18" i="46"/>
  <c r="B19" i="46"/>
  <c r="D9" i="45"/>
  <c r="B18" i="45"/>
  <c r="B19" i="45"/>
  <c r="D9" i="44"/>
  <c r="B18" i="44"/>
  <c r="B19" i="44"/>
  <c r="B18" i="43"/>
  <c r="B19" i="43"/>
  <c r="D10" i="42"/>
  <c r="B18" i="42"/>
  <c r="B15" i="42"/>
  <c r="B19" i="42"/>
  <c r="D12" i="41"/>
  <c r="E31" i="44"/>
  <c r="E29" i="43"/>
  <c r="E27" i="42"/>
  <c r="E29" i="42"/>
  <c r="E52" i="42"/>
  <c r="E32" i="42"/>
  <c r="E47" i="45"/>
  <c r="E54" i="41"/>
  <c r="E62" i="41"/>
  <c r="E33" i="47"/>
  <c r="E70" i="41"/>
  <c r="E41" i="42"/>
  <c r="H55" i="42" l="1"/>
  <c r="H29" i="44"/>
  <c r="E29" i="44"/>
  <c r="E29" i="45"/>
  <c r="H29" i="45"/>
  <c r="H33" i="47"/>
  <c r="H29" i="4"/>
  <c r="H38" i="42"/>
  <c r="H28" i="46"/>
  <c r="H56" i="4"/>
  <c r="H44" i="4"/>
  <c r="H46" i="46"/>
  <c r="H47" i="46"/>
  <c r="H23" i="45"/>
  <c r="H66" i="4"/>
  <c r="H49" i="4"/>
  <c r="H62" i="4"/>
  <c r="H41" i="47"/>
  <c r="H53" i="46"/>
  <c r="H40" i="46"/>
  <c r="H28" i="43"/>
  <c r="H51" i="46"/>
  <c r="H29" i="46"/>
  <c r="H49" i="46"/>
  <c r="H50" i="46"/>
  <c r="H34" i="46"/>
  <c r="H30" i="46"/>
  <c r="B15" i="46"/>
  <c r="H44" i="46"/>
  <c r="H47" i="47"/>
  <c r="H23" i="47"/>
  <c r="H49" i="43"/>
  <c r="H40" i="43"/>
  <c r="H45" i="43"/>
  <c r="H48" i="43"/>
  <c r="H47" i="43"/>
  <c r="H50" i="43"/>
  <c r="H53" i="43"/>
  <c r="H34" i="43"/>
  <c r="H46" i="43"/>
  <c r="H33" i="43"/>
  <c r="H27" i="46"/>
  <c r="E53" i="46"/>
  <c r="H26" i="46"/>
  <c r="H46" i="47"/>
  <c r="H28" i="47"/>
  <c r="H45" i="47"/>
  <c r="E23" i="47"/>
  <c r="H24" i="47"/>
  <c r="H51" i="47"/>
  <c r="H27" i="47"/>
  <c r="H49" i="47"/>
  <c r="H53" i="47"/>
  <c r="H29" i="47"/>
  <c r="H39" i="44"/>
  <c r="H27" i="45"/>
  <c r="H42" i="45"/>
  <c r="H41" i="45"/>
  <c r="H44" i="45"/>
  <c r="E23" i="45"/>
  <c r="B15" i="45"/>
  <c r="H32" i="45"/>
  <c r="H37" i="45"/>
  <c r="H60" i="41"/>
  <c r="H52" i="41"/>
  <c r="H63" i="4"/>
  <c r="H28" i="45"/>
  <c r="H36" i="45"/>
  <c r="H31" i="45"/>
  <c r="H46" i="45"/>
  <c r="H24" i="45"/>
  <c r="H43" i="45"/>
  <c r="H25" i="45"/>
  <c r="H41" i="44"/>
  <c r="E54" i="47"/>
  <c r="H44" i="47"/>
  <c r="H35" i="47"/>
  <c r="H42" i="47"/>
  <c r="H50" i="47"/>
  <c r="B15" i="47"/>
  <c r="H48" i="47"/>
  <c r="H40" i="47"/>
  <c r="H55" i="47"/>
  <c r="H39" i="47"/>
  <c r="H31" i="47"/>
  <c r="H30" i="47"/>
  <c r="H23" i="46"/>
  <c r="H43" i="46"/>
  <c r="H41" i="46"/>
  <c r="H33" i="46"/>
  <c r="H48" i="46"/>
  <c r="H25" i="46"/>
  <c r="H39" i="46"/>
  <c r="H31" i="46"/>
  <c r="H38" i="46"/>
  <c r="H55" i="43"/>
  <c r="H39" i="43"/>
  <c r="H31" i="43"/>
  <c r="E34" i="43"/>
  <c r="H54" i="43"/>
  <c r="H38" i="43"/>
  <c r="B15" i="43"/>
  <c r="H24" i="43"/>
  <c r="H43" i="43"/>
  <c r="H27" i="43"/>
  <c r="H42" i="43"/>
  <c r="H27" i="42"/>
  <c r="H33" i="42"/>
  <c r="E38" i="42"/>
  <c r="H39" i="42"/>
  <c r="H30" i="42"/>
  <c r="H31" i="42"/>
  <c r="H37" i="42"/>
  <c r="H34" i="42"/>
  <c r="H68" i="4"/>
  <c r="B15" i="4"/>
  <c r="H45" i="41"/>
  <c r="H27" i="41"/>
  <c r="H57" i="41"/>
  <c r="H49" i="41"/>
  <c r="H50" i="41"/>
  <c r="H61" i="41"/>
  <c r="H53" i="41"/>
  <c r="H67" i="41"/>
  <c r="H68" i="41"/>
  <c r="H36" i="41"/>
  <c r="H30" i="41"/>
  <c r="H29" i="41"/>
  <c r="H23" i="41"/>
  <c r="H25" i="41"/>
  <c r="H66" i="41"/>
  <c r="H58" i="41"/>
  <c r="H42" i="41"/>
  <c r="H34" i="41"/>
  <c r="H64" i="41"/>
  <c r="H56" i="41"/>
  <c r="H48" i="41"/>
  <c r="H35" i="41"/>
  <c r="H63" i="41"/>
  <c r="H55" i="41"/>
  <c r="H47" i="41"/>
  <c r="H31" i="41"/>
  <c r="H53" i="4"/>
  <c r="H51" i="4"/>
  <c r="H46" i="4"/>
  <c r="H59" i="4"/>
  <c r="H54" i="4"/>
  <c r="H30" i="4"/>
  <c r="E66" i="4"/>
  <c r="H50" i="4"/>
  <c r="H31" i="4"/>
  <c r="H25" i="4"/>
  <c r="H43" i="4"/>
  <c r="H34" i="4"/>
  <c r="H45" i="4"/>
  <c r="H70" i="4"/>
  <c r="H36" i="4"/>
  <c r="H57" i="4"/>
  <c r="H48" i="4"/>
  <c r="H71" i="4"/>
  <c r="H39" i="4"/>
  <c r="H23" i="4"/>
  <c r="H69" i="4"/>
  <c r="H32" i="4"/>
  <c r="H26" i="4"/>
  <c r="H58" i="4"/>
  <c r="H42" i="4"/>
  <c r="H67" i="4"/>
  <c r="H24" i="4"/>
  <c r="H75" i="4"/>
  <c r="H41" i="4"/>
  <c r="H74" i="4"/>
  <c r="H64" i="4"/>
  <c r="H40" i="4"/>
  <c r="H47" i="4"/>
  <c r="H28" i="4"/>
  <c r="H55" i="4"/>
  <c r="H60" i="4"/>
  <c r="E29" i="4"/>
  <c r="H27" i="4"/>
  <c r="H54" i="46"/>
  <c r="H32" i="42"/>
  <c r="H69" i="41"/>
  <c r="H44" i="42"/>
  <c r="H52" i="42"/>
  <c r="H43" i="42"/>
  <c r="E55" i="42"/>
  <c r="H24" i="42"/>
  <c r="H25" i="42"/>
  <c r="E25" i="42"/>
  <c r="H54" i="42"/>
  <c r="H42" i="46"/>
  <c r="H70" i="41"/>
  <c r="H33" i="45"/>
  <c r="H32" i="46"/>
  <c r="H40" i="44"/>
  <c r="H36" i="44"/>
  <c r="H32" i="44"/>
  <c r="B15" i="44"/>
  <c r="H35" i="44"/>
  <c r="H27" i="44"/>
  <c r="H42" i="44"/>
  <c r="H34" i="44"/>
  <c r="H45" i="44"/>
  <c r="H44" i="44"/>
  <c r="H23" i="44"/>
  <c r="H24" i="44"/>
  <c r="H26" i="44"/>
  <c r="H25" i="44"/>
  <c r="H53" i="42"/>
  <c r="H52" i="47"/>
  <c r="H30" i="43"/>
  <c r="H65" i="41"/>
  <c r="H46" i="44"/>
  <c r="H25" i="43"/>
  <c r="H23" i="42"/>
  <c r="H23" i="43"/>
  <c r="H25" i="47"/>
  <c r="H52" i="43"/>
  <c r="H55" i="46"/>
  <c r="H41" i="41"/>
  <c r="H33" i="41"/>
  <c r="H26" i="41"/>
  <c r="H26" i="47"/>
  <c r="H71" i="41"/>
  <c r="H43" i="41"/>
  <c r="H46" i="41"/>
  <c r="H46" i="42"/>
  <c r="H43" i="47"/>
  <c r="H40" i="42"/>
  <c r="H61" i="4"/>
  <c r="H62" i="41"/>
  <c r="H35" i="4"/>
  <c r="H54" i="41"/>
  <c r="H49" i="42"/>
  <c r="H38" i="44"/>
  <c r="H31" i="44"/>
  <c r="H51" i="42"/>
  <c r="H33" i="4"/>
  <c r="H35" i="42"/>
  <c r="H52" i="46"/>
  <c r="H43" i="44"/>
  <c r="H24" i="41"/>
  <c r="H26" i="43"/>
  <c r="E33" i="4"/>
  <c r="H34" i="47"/>
  <c r="H33" i="44"/>
  <c r="E68" i="4"/>
  <c r="H32" i="41"/>
  <c r="E65" i="41"/>
  <c r="H26" i="42"/>
  <c r="H44" i="43"/>
  <c r="H28" i="44"/>
  <c r="E23" i="43"/>
  <c r="H26" i="45"/>
  <c r="H45" i="45"/>
  <c r="H42" i="42"/>
  <c r="H35" i="46"/>
  <c r="E31" i="42"/>
  <c r="E33" i="41"/>
  <c r="E54" i="42"/>
  <c r="E49" i="42"/>
  <c r="E32" i="46"/>
  <c r="E41" i="41"/>
  <c r="E52" i="47"/>
  <c r="E43" i="47"/>
  <c r="E67" i="41"/>
  <c r="H24" i="46"/>
  <c r="H32" i="47"/>
  <c r="H65" i="4"/>
  <c r="H32" i="43"/>
  <c r="E53" i="42"/>
  <c r="E54" i="46"/>
  <c r="E23" i="42"/>
  <c r="E35" i="4"/>
  <c r="E70" i="4"/>
  <c r="H52" i="4"/>
  <c r="H28" i="42"/>
  <c r="E40" i="42"/>
  <c r="E61" i="4"/>
  <c r="E46" i="41"/>
  <c r="E38" i="44"/>
  <c r="I53" i="45" l="1"/>
  <c r="I61" i="47"/>
  <c r="I77" i="41"/>
  <c r="I53" i="44"/>
  <c r="I61" i="42"/>
  <c r="I61" i="43"/>
  <c r="I61" i="46"/>
  <c r="E37" i="4" l="1"/>
  <c r="H37" i="4"/>
  <c r="H38" i="4"/>
  <c r="E38" i="4"/>
  <c r="I77" i="4" l="1"/>
</calcChain>
</file>

<file path=xl/sharedStrings.xml><?xml version="1.0" encoding="utf-8"?>
<sst xmlns="http://schemas.openxmlformats.org/spreadsheetml/2006/main" count="522" uniqueCount="147">
  <si>
    <t>Artikelnr.</t>
  </si>
  <si>
    <t>BRUTO PRIJS</t>
  </si>
  <si>
    <t>Prijs PER STUK</t>
  </si>
  <si>
    <t>PRIJS TOTAAL</t>
  </si>
  <si>
    <t>Onderdelen</t>
  </si>
  <si>
    <t>Onderdelen berekening 4 seizoenen-pui 6 deuren optie 1</t>
  </si>
  <si>
    <t>Montagehandleiding 4 seizoenenpui</t>
  </si>
  <si>
    <t>Omschrijving</t>
  </si>
  <si>
    <t>Versie datum:</t>
  </si>
  <si>
    <t>Multipoint de luxe opbouw</t>
  </si>
  <si>
    <t>Multipoint de luxe inbouw</t>
  </si>
  <si>
    <t>Onderdelenlijst</t>
  </si>
  <si>
    <t>Set kogelpaumelles L compleet</t>
  </si>
  <si>
    <t>Set kogelpaumelles R compleet</t>
  </si>
  <si>
    <t>handleiding</t>
  </si>
  <si>
    <t>Onderdelenlijst HMB 4 seizoenenpui</t>
  </si>
  <si>
    <t>Onderdelen berekening 4 seizoenen-pui 4 deuren optie 2</t>
  </si>
  <si>
    <t>Onderdelen berekening 4 seizoenen-pui 3 deuren optie 3</t>
  </si>
  <si>
    <t>Onderdelen berekening 4 seizoenen-pui 3 deuren optie 4</t>
  </si>
  <si>
    <t>Onderdelen berekening 4 seizoenen-pui 3 deuren optie 5</t>
  </si>
  <si>
    <t>Onderdelen berekening 4 seizoenen-pui 3 deuren optie 6</t>
  </si>
  <si>
    <t>Onderdelen berekening 4 seizoenen-pui 2 deuren optie 7</t>
  </si>
  <si>
    <t>Onderdelen berekening 4 seizoenen-pui 2 deuren optie 8</t>
  </si>
  <si>
    <t>Terug naar 'Schema overzicht'!</t>
  </si>
  <si>
    <t>Terug naar'Schema overzicht'!</t>
  </si>
  <si>
    <t>Maatwerk</t>
  </si>
  <si>
    <t>Handleiding</t>
  </si>
  <si>
    <t>707031Z</t>
  </si>
  <si>
    <t>Sluitkom onder- en bovendorpel (Zwart)</t>
  </si>
  <si>
    <t>Sluitkom onder- en bovendorpel (Grijs)</t>
  </si>
  <si>
    <t>600686Z</t>
  </si>
  <si>
    <t>Sluitkraag 9 graden t.b.v. onderdorpel (Grijs)</t>
  </si>
  <si>
    <t>Sluitkraag 6 graden t.b.v. onderdorpel (Zwart)</t>
  </si>
  <si>
    <t>Maatwerk per Multipoint</t>
  </si>
  <si>
    <t xml:space="preserve">Sluitgarnituur HMB mps Din R </t>
  </si>
  <si>
    <t>Sluitgarnituur HMB mps Din L</t>
  </si>
  <si>
    <t>Kruk</t>
  </si>
  <si>
    <t>Cilinder</t>
  </si>
  <si>
    <t>Zwart</t>
  </si>
  <si>
    <t>grijs</t>
  </si>
  <si>
    <t>vlak</t>
  </si>
  <si>
    <t>negge</t>
  </si>
  <si>
    <t>HMB F1 kruk/kruk garnituur PC72KT/SKG3</t>
  </si>
  <si>
    <t>Verlengd scharnier 80mm Din L</t>
  </si>
  <si>
    <t>Verlengd scharnier 80mm Din R</t>
  </si>
  <si>
    <t>Verlengd scharnier 120mm Din R</t>
  </si>
  <si>
    <t>Verlengd scharnier 120mm Din L</t>
  </si>
  <si>
    <t>knopgarnituur</t>
  </si>
  <si>
    <t>krukgarnituur</t>
  </si>
  <si>
    <t>Selecteer aantal</t>
  </si>
  <si>
    <t>Selecteer deurhoogte</t>
  </si>
  <si>
    <t>Selecteer openingshoek</t>
  </si>
  <si>
    <t>Selecteer bedieningswijze</t>
  </si>
  <si>
    <t>Selecteer Multipoint</t>
  </si>
  <si>
    <t>Selecteer kleur</t>
  </si>
  <si>
    <t>Selecteer Veiligheidsbeslag</t>
  </si>
  <si>
    <t>(alle "rode" velden zijn verplicht)</t>
  </si>
  <si>
    <t>Aantal in stuks:</t>
  </si>
  <si>
    <t>Bedieningswijze:</t>
  </si>
  <si>
    <t>Gewenste openingshoek links in graden:</t>
  </si>
  <si>
    <t>Gewenste openingshoek rechts in graden:</t>
  </si>
  <si>
    <t>Gewenste type Antikerntrekveiligheidsbeslag</t>
  </si>
  <si>
    <t>Gewenste kleur sluitpotjes t.b.v. boven- en onderdorpel</t>
  </si>
  <si>
    <t>Deurhoogte:</t>
  </si>
  <si>
    <t>Welk type Multipoint t.b.v. de passieve deur:</t>
  </si>
  <si>
    <t>Mps Cilinderbediend (vpl1700/dm55/pc72)</t>
  </si>
  <si>
    <t>Mps Cilinderbediend (vpl1950/dm55/pc72)</t>
  </si>
  <si>
    <t>Verlengde scharnieren enkele deur:</t>
  </si>
  <si>
    <t>Gewenste kleur sluitpotjes t.b.v. boven- en onderdorpel:</t>
  </si>
  <si>
    <t>Gewenste type Antikerntrekveiligheidsbeslag:</t>
  </si>
  <si>
    <t>Selecteer inclusief/exclusief</t>
  </si>
  <si>
    <t>inclusief</t>
  </si>
  <si>
    <t>exclusief</t>
  </si>
  <si>
    <t>Aantal in stuks</t>
  </si>
  <si>
    <t>klik op de gewenste optie voor het berekenen van uw hang- en sluitwerk</t>
  </si>
  <si>
    <t>Gewenste kleur sluitpotjes t.b.v. onder- en bovendorpel</t>
  </si>
  <si>
    <t>zwart</t>
  </si>
  <si>
    <t>Gewenste kleur sluitpotjes t.b.v. onder- en bovendorpel:</t>
  </si>
  <si>
    <t>Optie 1 t/m 8</t>
  </si>
  <si>
    <t>Overige belangrijke mededelingen</t>
  </si>
  <si>
    <t>U kunt de bladen gemakkelijk doormailen naar verkoop@hmb.nu .</t>
  </si>
  <si>
    <r>
      <t xml:space="preserve">Let op dat u het programma voor het afsluiten </t>
    </r>
    <r>
      <rPr>
        <sz val="10"/>
        <color indexed="10"/>
        <rFont val="Calibri"/>
        <family val="2"/>
      </rPr>
      <t>NOOIT</t>
    </r>
    <r>
      <rPr>
        <sz val="10"/>
        <color indexed="8"/>
        <rFont val="Calibri"/>
        <family val="2"/>
      </rPr>
      <t xml:space="preserve"> opslaat, dit voorkomt fouten.</t>
    </r>
  </si>
  <si>
    <t>Voordat u een nieuwe invoer gaat doen dient u het programma af te sluiten (niet op te slaan) en vervolgens opnieuw te openen om fouten te voorkomen.</t>
  </si>
  <si>
    <t xml:space="preserve">Mocht u fouten tegenkomen in dit rekenprogramma stelt HMB het zeer op prijs als u deze door kunt geven middels de desbetreffende foute uitdraai. </t>
  </si>
  <si>
    <t>Met dit excel programma is het mogelijk om complete beslagen uit te draaien van een HMB vier-seizoenenpui.</t>
  </si>
  <si>
    <t>het maken van prijscalculaties of om onderdelenlijsten te genereren voor uw specifieke vier-seizoenenpui.</t>
  </si>
  <si>
    <t>naast de cellen met de vragen met betrekking tot uw 4-seizoenenpui. U dient alle weergegeven vragen te beantwoorden.</t>
  </si>
  <si>
    <t xml:space="preserve">De invoer bij de verschillende opties is nagenoeg gelijk aan elkaar. U kunt alleen gegevens invoeren rechts  </t>
  </si>
  <si>
    <t>Alle cellen zijn voorzien van keuzemogelijkheden waardoor het invullen van de vragenlijst enorm eenvoudig is.</t>
  </si>
  <si>
    <t>in "Ok!". Alleen als bovenaan de invoerkolom "Ok!" staat, kunt u er vanuitgaan dat de uitvoer juist is.</t>
  </si>
  <si>
    <t>Als u de invoer op juiste wijze hebt voltooid, zal de tekst "Foutieve invoer" bovenaan de invoerkolom veranderen</t>
  </si>
  <si>
    <t>op de verkeerde optie hebben geklikt, kunt u altijd  terugkeren naar het begin door op "Terug naar Schema overzicht" te klikken.</t>
  </si>
  <si>
    <t>De HMB 4 seizoenenpui kent verschillende mogelijkheden (opties). Als u uw keuze heeft gemaakt kunt u op de afbeelding</t>
  </si>
  <si>
    <t>van de gewenste optie klikken. Vervolgens komt u automatisch in het juiste rekenprogramma terecht. Mocht u onverhoopt</t>
  </si>
  <si>
    <t xml:space="preserve">Handleiding rekenprogramma voor de HMB vier-seizoenenpui </t>
  </si>
  <si>
    <t>Onderstaand krijgt u uitleg over de verschillende excel tabbladen van dit rekenprogramma</t>
  </si>
  <si>
    <t>SCHEMA overzicht</t>
  </si>
  <si>
    <r>
      <t>Aan de prijzen kunnen geen rechten worden ontleend. Prijzen zijn onder voorbehoud van eventuele wijzigingen en/of mogelijke fouten</t>
    </r>
    <r>
      <rPr>
        <sz val="10"/>
        <rFont val="Arial"/>
        <family val="2"/>
      </rPr>
      <t>.</t>
    </r>
  </si>
  <si>
    <t>HMB mpdl ULTRA Opbouw(2300mm)240/290</t>
  </si>
  <si>
    <t>HMB mpdl ULTRA Opbouw(2500mm)270/310</t>
  </si>
  <si>
    <t>HMB mpdl ULTRA Opbouw(3200mm)270/310</t>
  </si>
  <si>
    <t>HMB mpdl ULTRA Inbouw(3200mm)270/310</t>
  </si>
  <si>
    <t>HMB mpdl ULTRA Inbouw(2500mm)270/310</t>
  </si>
  <si>
    <t>HMB mpdl ULTRA Inbouw(2300mm)240/290</t>
  </si>
  <si>
    <t>Mp 4-seiz. Ultra 2715 R inkortbaar</t>
  </si>
  <si>
    <t>Mp 4-seiz. Ultra 2715 L inkortbaar</t>
  </si>
  <si>
    <t>Mp 4-seiz. Ultra 2815 R inkortbaar</t>
  </si>
  <si>
    <t>Mp 4-seiz. Ultra 2815 L inkortbaar</t>
  </si>
  <si>
    <t>Mp 4-seiz. Ultra 2915 R inkortbaar</t>
  </si>
  <si>
    <t>Mp 4-seiz. Ultra 2915 L inkortbaar</t>
  </si>
  <si>
    <t>Mp 4-seiz. Ultra 3015 R inkortbaar</t>
  </si>
  <si>
    <t>Mp 4-seiz. Ultra 3015 L inkortbaar</t>
  </si>
  <si>
    <t>Mp 4-seiz. Ultra 3115 R inkortbaar</t>
  </si>
  <si>
    <t>Mp 4-seiz. Ultra 3115 L inkortbaar</t>
  </si>
  <si>
    <t>Mp 4-seiz. Ultra 3209 L inkortbaar</t>
  </si>
  <si>
    <t>Mp 4-seiz. Ultra 3209 R inkortbaar</t>
  </si>
  <si>
    <t>Mp 4-seiz. Ultra 2015 R inkortbaar</t>
  </si>
  <si>
    <t>Mp 4-seiz. Ultra 2015 L inkortbaar</t>
  </si>
  <si>
    <t>Mp 4-seiz. Ultra 2115 R inkortbaar</t>
  </si>
  <si>
    <t>Mp 4-seiz. Ultra 2115 L inkortbaar</t>
  </si>
  <si>
    <t>Mp 4-seiz. Ultra 2215 R inkortbaar</t>
  </si>
  <si>
    <t>Mp 4-seiz. Ultra 2215 L inkortbaar</t>
  </si>
  <si>
    <t>Mp 4-seiz. Ultra 2315 R inkortbaar</t>
  </si>
  <si>
    <t>Mp 4-seiz. Ultra 2315 L inkortbaar</t>
  </si>
  <si>
    <t>Mp 4-seiz. Ultra 2415 R inkortbaar</t>
  </si>
  <si>
    <t>Mp 4-seiz. Ultra 2415 L inkortbaar</t>
  </si>
  <si>
    <t>Mp 4-seiz. Ultra 2515 R inkortbaar</t>
  </si>
  <si>
    <t>Mp 4-seiz. Ultra 2515 L inkortbaar</t>
  </si>
  <si>
    <t>Mp 4-seiz. Ultra 2615 R inkortbaar</t>
  </si>
  <si>
    <t>Mp 4-seiz. Ultra 2615 L inkortbaar</t>
  </si>
  <si>
    <t>Serie 52 PC92 DM55 VP24x1700 kr.bed.</t>
  </si>
  <si>
    <t>Serie 52 PC92 DM55 VP24x1950 kr.bed.</t>
  </si>
  <si>
    <t>HMB F1 kruk/knop garnituur PC92KT/SKG3</t>
  </si>
  <si>
    <t xml:space="preserve"> </t>
  </si>
  <si>
    <t>HMB F1 kruk/knop garnituur PC72KT/SKG3</t>
  </si>
  <si>
    <t>HMB F1 kruk/kruk garnituur PC92KT/SKG3</t>
  </si>
  <si>
    <t>Dit rekenprogramma biedt verschillende mogelijkheden. U kunt het gebruiken voor het plaatsen van bestellingen,</t>
  </si>
  <si>
    <t>Bij toepassing van **verlengde scharnier 160mm** - neem contact op met HMB ivm deurgewicht</t>
  </si>
  <si>
    <t>vervallen</t>
  </si>
  <si>
    <t>Mp 4-seiz. Ultra 2015 R standaard</t>
  </si>
  <si>
    <t>Mp 4-seiz. Ultra 2015 L standaard</t>
  </si>
  <si>
    <t>Mp 4-seiz. Ultra 2115 R standaard</t>
  </si>
  <si>
    <t>Mp 4-seiz. Ultra 2115 L standaard</t>
  </si>
  <si>
    <t>Verlengd scharnier 160mm Din L - VERVALLEN</t>
  </si>
  <si>
    <t>Verlengd scharnier 160mm Din R - VERVALLEN</t>
  </si>
  <si>
    <t>Maatwerk door HMB is mogelijk. Hiervoor worden kosten, per Multipoint berekend</t>
  </si>
  <si>
    <t>versie 2024/01 - 01 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</si>
</sst>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-;[Red]&quot;€&quot;\ #,##0.00\-"/>
    <numFmt numFmtId="165" formatCode="&quot;€&quot;\ #,##0.00_-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Arial"/>
      <family val="2"/>
    </font>
    <font>
      <sz val="14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00B050"/>
      <name val="Arial"/>
      <family val="2"/>
    </font>
    <font>
      <b/>
      <u/>
      <sz val="14"/>
      <color rgb="FFFF0000"/>
      <name val="Arial"/>
      <family val="2"/>
    </font>
    <font>
      <b/>
      <i/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1"/>
      <color rgb="FFFF0000"/>
      <name val="Arial"/>
      <family val="2"/>
    </font>
    <font>
      <u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56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5" fillId="2" borderId="0" xfId="0" applyFont="1" applyFill="1"/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14" fontId="19" fillId="2" borderId="9" xfId="0" applyNumberFormat="1" applyFont="1" applyFill="1" applyBorder="1" applyAlignment="1">
      <alignment horizontal="center" vertical="center"/>
    </xf>
    <xf numFmtId="14" fontId="32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19" fillId="2" borderId="34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6" fillId="2" borderId="9" xfId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5" fillId="2" borderId="3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4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vertical="center"/>
    </xf>
    <xf numFmtId="0" fontId="10" fillId="2" borderId="4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10" fillId="2" borderId="4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31" fillId="3" borderId="0" xfId="0" applyFont="1" applyFill="1"/>
    <xf numFmtId="0" fontId="14" fillId="0" borderId="60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6" fillId="0" borderId="2" xfId="2" applyFont="1" applyBorder="1"/>
    <xf numFmtId="0" fontId="1" fillId="3" borderId="0" xfId="0" applyFont="1" applyFill="1" applyAlignment="1">
      <alignment horizontal="left"/>
    </xf>
    <xf numFmtId="0" fontId="36" fillId="0" borderId="2" xfId="0" applyFont="1" applyBorder="1"/>
    <xf numFmtId="0" fontId="14" fillId="2" borderId="26" xfId="0" applyFont="1" applyFill="1" applyBorder="1" applyAlignment="1">
      <alignment vertical="center"/>
    </xf>
    <xf numFmtId="0" fontId="14" fillId="2" borderId="26" xfId="0" applyFont="1" applyFill="1" applyBorder="1" applyAlignment="1">
      <alignment horizontal="center" vertical="center"/>
    </xf>
    <xf numFmtId="164" fontId="14" fillId="2" borderId="26" xfId="0" applyNumberFormat="1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vertical="center"/>
    </xf>
    <xf numFmtId="0" fontId="31" fillId="2" borderId="26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164" fontId="14" fillId="0" borderId="7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right" vertical="center"/>
    </xf>
    <xf numFmtId="14" fontId="37" fillId="2" borderId="9" xfId="0" applyNumberFormat="1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right" vertical="center"/>
    </xf>
    <xf numFmtId="0" fontId="14" fillId="2" borderId="3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0" fillId="0" borderId="30" xfId="0" applyNumberFormat="1" applyBorder="1" applyAlignment="1">
      <alignment horizontal="right" vertical="center"/>
    </xf>
    <xf numFmtId="165" fontId="0" fillId="0" borderId="50" xfId="0" applyNumberForma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5" fontId="0" fillId="0" borderId="23" xfId="0" applyNumberFormat="1" applyBorder="1" applyAlignment="1">
      <alignment horizontal="right" vertical="center"/>
    </xf>
    <xf numFmtId="164" fontId="14" fillId="0" borderId="51" xfId="0" applyNumberFormat="1" applyFont="1" applyBorder="1" applyAlignment="1">
      <alignment horizontal="right" vertical="center"/>
    </xf>
    <xf numFmtId="0" fontId="10" fillId="2" borderId="42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4" fontId="14" fillId="2" borderId="35" xfId="0" applyNumberFormat="1" applyFont="1" applyFill="1" applyBorder="1" applyAlignment="1">
      <alignment horizontal="center" vertical="center"/>
    </xf>
    <xf numFmtId="164" fontId="14" fillId="2" borderId="38" xfId="0" applyNumberFormat="1" applyFont="1" applyFill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4" fontId="14" fillId="0" borderId="14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65" fontId="0" fillId="0" borderId="37" xfId="0" applyNumberFormat="1" applyBorder="1" applyAlignment="1">
      <alignment horizontal="right" vertical="center"/>
    </xf>
    <xf numFmtId="0" fontId="31" fillId="2" borderId="34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164" fontId="14" fillId="0" borderId="49" xfId="0" applyNumberFormat="1" applyFont="1" applyBorder="1" applyAlignment="1">
      <alignment horizontal="right" vertical="center"/>
    </xf>
    <xf numFmtId="164" fontId="14" fillId="0" borderId="3" xfId="0" applyNumberFormat="1" applyFont="1" applyBorder="1" applyAlignment="1">
      <alignment horizontal="right" vertical="center"/>
    </xf>
    <xf numFmtId="164" fontId="14" fillId="0" borderId="15" xfId="0" applyNumberFormat="1" applyFon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165" fontId="0" fillId="0" borderId="26" xfId="0" applyNumberForma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0" fontId="38" fillId="2" borderId="9" xfId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36" fillId="0" borderId="1" xfId="0" applyFont="1" applyBorder="1" applyAlignment="1">
      <alignment horizontal="left"/>
    </xf>
    <xf numFmtId="0" fontId="35" fillId="2" borderId="4" xfId="0" applyFont="1" applyFill="1" applyBorder="1" applyAlignment="1">
      <alignment horizontal="left"/>
    </xf>
    <xf numFmtId="0" fontId="35" fillId="0" borderId="2" xfId="2" applyFont="1" applyBorder="1"/>
    <xf numFmtId="0" fontId="35" fillId="0" borderId="5" xfId="2" applyFont="1" applyBorder="1"/>
    <xf numFmtId="165" fontId="35" fillId="0" borderId="2" xfId="0" applyNumberFormat="1" applyFont="1" applyBorder="1"/>
    <xf numFmtId="0" fontId="35" fillId="6" borderId="0" xfId="0" applyFont="1" applyFill="1"/>
    <xf numFmtId="0" fontId="14" fillId="2" borderId="25" xfId="0" applyFont="1" applyFill="1" applyBorder="1" applyAlignment="1">
      <alignment horizontal="right" vertical="center"/>
    </xf>
    <xf numFmtId="0" fontId="30" fillId="2" borderId="33" xfId="0" applyFont="1" applyFill="1" applyBorder="1" applyAlignment="1">
      <alignment horizontal="right" vertical="center"/>
    </xf>
    <xf numFmtId="0" fontId="36" fillId="0" borderId="0" xfId="0" applyFont="1"/>
    <xf numFmtId="0" fontId="36" fillId="0" borderId="0" xfId="2" applyFont="1"/>
    <xf numFmtId="165" fontId="35" fillId="0" borderId="5" xfId="0" applyNumberFormat="1" applyFont="1" applyBorder="1"/>
    <xf numFmtId="0" fontId="28" fillId="5" borderId="0" xfId="0" applyFont="1" applyFill="1" applyAlignment="1">
      <alignment horizontal="left" vertical="center" readingOrder="1"/>
    </xf>
    <xf numFmtId="0" fontId="21" fillId="5" borderId="0" xfId="0" applyFont="1" applyFill="1"/>
    <xf numFmtId="0" fontId="0" fillId="5" borderId="0" xfId="0" applyFill="1"/>
    <xf numFmtId="0" fontId="27" fillId="5" borderId="0" xfId="0" applyFont="1" applyFill="1" applyAlignment="1">
      <alignment horizontal="left" vertical="center" readingOrder="1"/>
    </xf>
    <xf numFmtId="0" fontId="26" fillId="5" borderId="0" xfId="0" applyFont="1" applyFill="1" applyAlignment="1">
      <alignment horizontal="left" vertical="center" readingOrder="1"/>
    </xf>
    <xf numFmtId="0" fontId="17" fillId="5" borderId="0" xfId="0" applyFont="1" applyFill="1"/>
    <xf numFmtId="0" fontId="29" fillId="5" borderId="0" xfId="0" applyFont="1" applyFill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1" fillId="0" borderId="0" xfId="0" applyFont="1" applyAlignment="1">
      <alignment vertical="center"/>
    </xf>
    <xf numFmtId="0" fontId="6" fillId="2" borderId="0" xfId="1" applyFill="1" applyBorder="1" applyAlignment="1" applyProtection="1">
      <alignment horizontal="center" vertical="center"/>
    </xf>
    <xf numFmtId="0" fontId="33" fillId="2" borderId="0" xfId="0" applyFont="1" applyFill="1" applyAlignment="1">
      <alignment horizontal="center"/>
    </xf>
    <xf numFmtId="0" fontId="21" fillId="2" borderId="57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47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21" fillId="2" borderId="53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1" fillId="2" borderId="56" xfId="0" applyFont="1" applyFill="1" applyBorder="1" applyAlignment="1">
      <alignment horizontal="left" vertical="center"/>
    </xf>
    <xf numFmtId="0" fontId="21" fillId="2" borderId="49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5" xfId="0" applyFont="1" applyFill="1" applyBorder="1" applyAlignment="1">
      <alignment horizontal="left" vertical="center"/>
    </xf>
    <xf numFmtId="0" fontId="21" fillId="2" borderId="5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4" fillId="2" borderId="53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4" fillId="2" borderId="56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4" fillId="2" borderId="31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4" fillId="2" borderId="1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21" fillId="2" borderId="56" xfId="0" applyFont="1" applyFill="1" applyBorder="1" applyAlignment="1">
      <alignment vertical="center"/>
    </xf>
    <xf numFmtId="0" fontId="21" fillId="2" borderId="4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14" fillId="2" borderId="57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20" fillId="2" borderId="56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0" fillId="2" borderId="57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0" fillId="2" borderId="5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20" fillId="2" borderId="57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20" fillId="2" borderId="57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20" fillId="2" borderId="55" xfId="0" applyFon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14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0" fillId="2" borderId="61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12" fillId="2" borderId="54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20" fillId="2" borderId="56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6" fillId="3" borderId="0" xfId="1" applyFill="1" applyBorder="1" applyAlignment="1" applyProtection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</cellXfs>
  <cellStyles count="3">
    <cellStyle name="Hyperlink" xfId="1" builtinId="8"/>
    <cellStyle name="Standaard" xfId="0" builtinId="0"/>
    <cellStyle name="Standaard_Blad1" xfId="2" xr:uid="{CC36A3A0-3B7F-409C-8A61-C90CA6A66A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#'Optie 7'!A1"/><Relationship Id="rId3" Type="http://schemas.openxmlformats.org/officeDocument/2006/relationships/hyperlink" Target="#'Optie 2'!A1"/><Relationship Id="rId7" Type="http://schemas.openxmlformats.org/officeDocument/2006/relationships/hyperlink" Target="#'Optie 4'!A1"/><Relationship Id="rId12" Type="http://schemas.openxmlformats.org/officeDocument/2006/relationships/image" Target="../media/image6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1" Type="http://schemas.openxmlformats.org/officeDocument/2006/relationships/hyperlink" Target="#'Optie 1'!A1"/><Relationship Id="rId6" Type="http://schemas.openxmlformats.org/officeDocument/2006/relationships/image" Target="../media/image3.jpeg"/><Relationship Id="rId11" Type="http://schemas.openxmlformats.org/officeDocument/2006/relationships/hyperlink" Target="#'Optie 6'!A1"/><Relationship Id="rId5" Type="http://schemas.openxmlformats.org/officeDocument/2006/relationships/hyperlink" Target="#'Optie 3'!A1"/><Relationship Id="rId15" Type="http://schemas.openxmlformats.org/officeDocument/2006/relationships/hyperlink" Target="#'optie 8'!A1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#'Optie 5'!A1"/><Relationship Id="rId1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324237</xdr:colOff>
      <xdr:row>3</xdr:row>
      <xdr:rowOff>114300</xdr:rowOff>
    </xdr:from>
    <xdr:to>
      <xdr:col>7</xdr:col>
      <xdr:colOff>428624</xdr:colOff>
      <xdr:row>15</xdr:row>
      <xdr:rowOff>76200</xdr:rowOff>
    </xdr:to>
    <xdr:pic>
      <xdr:nvPicPr>
        <xdr:cNvPr id="17944" name="Picture 1" descr="optie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-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7" y="666750"/>
          <a:ext cx="4371587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336681</xdr:colOff>
      <xdr:row>3</xdr:row>
      <xdr:rowOff>95249</xdr:rowOff>
    </xdr:from>
    <xdr:to>
      <xdr:col>14</xdr:col>
      <xdr:colOff>261276</xdr:colOff>
      <xdr:row>15</xdr:row>
      <xdr:rowOff>85725</xdr:rowOff>
    </xdr:to>
    <xdr:pic>
      <xdr:nvPicPr>
        <xdr:cNvPr id="17945" name="Picture 2" descr="optie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3081" y="647699"/>
          <a:ext cx="2972595" cy="200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19050</xdr:rowOff>
    </xdr:from>
    <xdr:to>
      <xdr:col>4</xdr:col>
      <xdr:colOff>180975</xdr:colOff>
      <xdr:row>27</xdr:row>
      <xdr:rowOff>123188</xdr:rowOff>
    </xdr:to>
    <xdr:pic>
      <xdr:nvPicPr>
        <xdr:cNvPr id="17946" name="Picture 3" descr="optie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43200"/>
          <a:ext cx="2486025" cy="188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504825</xdr:colOff>
      <xdr:row>15</xdr:row>
      <xdr:rowOff>152400</xdr:rowOff>
    </xdr:from>
    <xdr:to>
      <xdr:col>9</xdr:col>
      <xdr:colOff>0</xdr:colOff>
      <xdr:row>27</xdr:row>
      <xdr:rowOff>114300</xdr:rowOff>
    </xdr:to>
    <xdr:pic>
      <xdr:nvPicPr>
        <xdr:cNvPr id="17947" name="Picture 4" descr="optie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714625"/>
          <a:ext cx="25431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15</xdr:row>
      <xdr:rowOff>152400</xdr:rowOff>
    </xdr:from>
    <xdr:to>
      <xdr:col>13</xdr:col>
      <xdr:colOff>428625</xdr:colOff>
      <xdr:row>27</xdr:row>
      <xdr:rowOff>114300</xdr:rowOff>
    </xdr:to>
    <xdr:pic>
      <xdr:nvPicPr>
        <xdr:cNvPr id="17948" name="Picture 5" descr="optie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14625"/>
          <a:ext cx="25146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15</xdr:row>
      <xdr:rowOff>123825</xdr:rowOff>
    </xdr:from>
    <xdr:to>
      <xdr:col>18</xdr:col>
      <xdr:colOff>266700</xdr:colOff>
      <xdr:row>27</xdr:row>
      <xdr:rowOff>95250</xdr:rowOff>
    </xdr:to>
    <xdr:pic>
      <xdr:nvPicPr>
        <xdr:cNvPr id="17949" name="Picture 6" descr="optie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686050"/>
          <a:ext cx="249555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</xdr:row>
      <xdr:rowOff>114300</xdr:rowOff>
    </xdr:from>
    <xdr:to>
      <xdr:col>4</xdr:col>
      <xdr:colOff>209550</xdr:colOff>
      <xdr:row>40</xdr:row>
      <xdr:rowOff>133350</xdr:rowOff>
    </xdr:to>
    <xdr:pic>
      <xdr:nvPicPr>
        <xdr:cNvPr id="17950" name="Picture 7" descr="optie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81550"/>
          <a:ext cx="24955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28</xdr:row>
      <xdr:rowOff>133350</xdr:rowOff>
    </xdr:from>
    <xdr:to>
      <xdr:col>8</xdr:col>
      <xdr:colOff>581025</xdr:colOff>
      <xdr:row>40</xdr:row>
      <xdr:rowOff>123825</xdr:rowOff>
    </xdr:to>
    <xdr:pic>
      <xdr:nvPicPr>
        <xdr:cNvPr id="17951" name="Picture 8" descr="optie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00600"/>
          <a:ext cx="24955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2124" name="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2125" name="Butto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3137" name="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3138" name="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4158" name="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3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4159" name="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3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5178" name="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5179" name="Button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4</xdr:col>
          <xdr:colOff>1028700</xdr:colOff>
          <xdr:row>16</xdr:row>
          <xdr:rowOff>200025</xdr:rowOff>
        </xdr:to>
        <xdr:sp macro="" textlink="">
          <xdr:nvSpPr>
            <xdr:cNvPr id="6201" name="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5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19050</xdr:rowOff>
        </xdr:from>
        <xdr:to>
          <xdr:col>4</xdr:col>
          <xdr:colOff>1028700</xdr:colOff>
          <xdr:row>19</xdr:row>
          <xdr:rowOff>200025</xdr:rowOff>
        </xdr:to>
        <xdr:sp macro="" textlink="">
          <xdr:nvSpPr>
            <xdr:cNvPr id="6204" name="Butto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5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</a:t>
              </a:r>
            </a:p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7223" name="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6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7224" name="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6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8252" name="Button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7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8253" name="Button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7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9273" name="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8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9274" name="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8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BDS102\ExelData\1.%20Verkoop%20en%20After%20Sales\Verkooporders\Verkooporders%202016\Transferro%20+%20Leden\Kopie%20van%20Rekenprogramma%20OPTIE%202%20(01-05-20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 overzicht"/>
      <sheetName val="Optie 1"/>
      <sheetName val="Optie 2"/>
      <sheetName val="Optie 3"/>
      <sheetName val="Optie 4"/>
      <sheetName val="Optie 5"/>
      <sheetName val="Optie 6"/>
      <sheetName val="Optie 7"/>
      <sheetName val="optie 8"/>
      <sheetName val="Handleiding"/>
      <sheetName val="Onderdelenlij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102805</v>
          </cell>
          <cell r="B3" t="str">
            <v>Verlengd scharnier 80mm Din L</v>
          </cell>
          <cell r="C3">
            <v>136.59</v>
          </cell>
        </row>
        <row r="4">
          <cell r="A4">
            <v>102806</v>
          </cell>
          <cell r="B4" t="str">
            <v>Verlengd scharnier 80mm Din R</v>
          </cell>
          <cell r="C4">
            <v>136.59</v>
          </cell>
        </row>
        <row r="5">
          <cell r="A5">
            <v>102809</v>
          </cell>
          <cell r="B5" t="str">
            <v>Verlengd scharnier 160mm Din L</v>
          </cell>
          <cell r="C5">
            <v>136.59</v>
          </cell>
        </row>
        <row r="6">
          <cell r="A6">
            <v>102810</v>
          </cell>
          <cell r="B6" t="str">
            <v>Verlengd scharnier 160mm Din R</v>
          </cell>
          <cell r="C6">
            <v>136.59</v>
          </cell>
        </row>
        <row r="7">
          <cell r="A7">
            <v>102807</v>
          </cell>
          <cell r="B7" t="str">
            <v>Verlengd scharnier 120mm Din L</v>
          </cell>
          <cell r="C7">
            <v>136.59</v>
          </cell>
        </row>
        <row r="8">
          <cell r="A8">
            <v>102808</v>
          </cell>
          <cell r="B8" t="str">
            <v>Verlengd scharnier 120mm Din R</v>
          </cell>
          <cell r="C8">
            <v>136.59</v>
          </cell>
        </row>
        <row r="9">
          <cell r="A9" t="str">
            <v>102803</v>
          </cell>
          <cell r="B9" t="str">
            <v>Set kogelpaumelles L compleet</v>
          </cell>
          <cell r="C9">
            <v>218.9</v>
          </cell>
        </row>
        <row r="10">
          <cell r="A10" t="str">
            <v>102804</v>
          </cell>
          <cell r="B10" t="str">
            <v>Set kogelpaumelles R compleet</v>
          </cell>
          <cell r="C10">
            <v>218.9</v>
          </cell>
        </row>
        <row r="11">
          <cell r="A11">
            <v>105928</v>
          </cell>
          <cell r="B11" t="str">
            <v>Mp 4-seiz. Ultra 2715 R inkortbaar</v>
          </cell>
          <cell r="C11">
            <v>505.87</v>
          </cell>
        </row>
        <row r="12">
          <cell r="A12">
            <v>105929</v>
          </cell>
          <cell r="B12" t="str">
            <v>Mp 4-seiz. Ultra 2715 L inkortbaar</v>
          </cell>
          <cell r="C12">
            <v>505.87</v>
          </cell>
        </row>
        <row r="13">
          <cell r="A13">
            <v>105930</v>
          </cell>
          <cell r="B13" t="str">
            <v>Mp 4-seiz. Ultra 2815 R inkortbaar</v>
          </cell>
          <cell r="C13">
            <v>505.87</v>
          </cell>
        </row>
        <row r="14">
          <cell r="A14">
            <v>105931</v>
          </cell>
          <cell r="B14" t="str">
            <v>Mp 4-seiz. Ultra 2815 L inkortbaar</v>
          </cell>
          <cell r="C14">
            <v>505.87</v>
          </cell>
        </row>
        <row r="15">
          <cell r="A15">
            <v>105932</v>
          </cell>
          <cell r="B15" t="str">
            <v>Mp 4-seiz. Ultra 2915 R inkortbaar</v>
          </cell>
          <cell r="C15">
            <v>505.87</v>
          </cell>
        </row>
        <row r="16">
          <cell r="A16">
            <v>105933</v>
          </cell>
          <cell r="B16" t="str">
            <v>Mp 4-seiz. Ultra 2915 L inkortbaar</v>
          </cell>
          <cell r="C16">
            <v>505.87</v>
          </cell>
        </row>
        <row r="17">
          <cell r="A17">
            <v>105934</v>
          </cell>
          <cell r="B17" t="str">
            <v>Mp 4-seiz. Ultra 3015 R inkortbaar</v>
          </cell>
          <cell r="C17">
            <v>505.87</v>
          </cell>
        </row>
        <row r="18">
          <cell r="A18">
            <v>105935</v>
          </cell>
          <cell r="B18" t="str">
            <v>Mp 4-seiz. Ultra 3015 L inkortbaar</v>
          </cell>
          <cell r="C18">
            <v>505.87</v>
          </cell>
        </row>
        <row r="19">
          <cell r="A19">
            <v>105936</v>
          </cell>
          <cell r="B19" t="str">
            <v>Mp 4-seiz. Ultra 3115 R inkortbaar</v>
          </cell>
          <cell r="C19">
            <v>505.87</v>
          </cell>
        </row>
        <row r="20">
          <cell r="A20">
            <v>105937</v>
          </cell>
          <cell r="B20" t="str">
            <v>Mp 4-seiz. Ultra 3115 L inkortbaar</v>
          </cell>
          <cell r="C20">
            <v>505.87</v>
          </cell>
        </row>
        <row r="21">
          <cell r="A21">
            <v>105910</v>
          </cell>
          <cell r="B21" t="str">
            <v>Mp 4-seiz. Ultra 2015 R inkortbaar</v>
          </cell>
          <cell r="C21">
            <v>505.87</v>
          </cell>
        </row>
        <row r="22">
          <cell r="A22">
            <v>105911</v>
          </cell>
          <cell r="B22" t="str">
            <v>Mp 4-seiz. Ultra 2015 L inkortbaar</v>
          </cell>
          <cell r="C22">
            <v>505.87</v>
          </cell>
        </row>
        <row r="23">
          <cell r="A23">
            <v>105912</v>
          </cell>
          <cell r="B23" t="str">
            <v>Mp 4-seiz. Ultra 2015 R</v>
          </cell>
          <cell r="C23">
            <v>505.87</v>
          </cell>
        </row>
        <row r="24">
          <cell r="A24">
            <v>105913</v>
          </cell>
          <cell r="B24" t="str">
            <v>Mp 4-seiz. Ultra 2015 L</v>
          </cell>
          <cell r="C24">
            <v>505.87</v>
          </cell>
        </row>
        <row r="25">
          <cell r="A25">
            <v>105914</v>
          </cell>
          <cell r="B25" t="str">
            <v>Mp 4-seiz. Ultra 2115 R</v>
          </cell>
          <cell r="C25">
            <v>334.59</v>
          </cell>
        </row>
        <row r="26">
          <cell r="A26">
            <v>105915</v>
          </cell>
          <cell r="B26" t="str">
            <v>Mp 4-seiz. Ultra 2115 L</v>
          </cell>
          <cell r="C26">
            <v>334.59</v>
          </cell>
        </row>
        <row r="27">
          <cell r="A27">
            <v>105916</v>
          </cell>
          <cell r="B27" t="str">
            <v>Mp 4-seiz. Ultra 2115 R inkortbaar</v>
          </cell>
          <cell r="C27">
            <v>334.59</v>
          </cell>
        </row>
        <row r="28">
          <cell r="A28">
            <v>105917</v>
          </cell>
          <cell r="B28" t="str">
            <v>Mp 4-seiz. Ultra 2115 L inkortbaar</v>
          </cell>
          <cell r="C28">
            <v>334.59</v>
          </cell>
        </row>
        <row r="29">
          <cell r="A29">
            <v>105918</v>
          </cell>
          <cell r="B29" t="str">
            <v>Mp 4-seiz. Ultra 2215 R inkortbaar</v>
          </cell>
          <cell r="C29">
            <v>334.59</v>
          </cell>
        </row>
        <row r="30">
          <cell r="A30">
            <v>105919</v>
          </cell>
          <cell r="B30" t="str">
            <v>Mp 4-seiz. Ultra 2215 L inkortbaar</v>
          </cell>
          <cell r="C30">
            <v>334.59</v>
          </cell>
        </row>
        <row r="31">
          <cell r="A31">
            <v>105920</v>
          </cell>
          <cell r="B31" t="str">
            <v>Mp 4-seiz. Ultra 2315 R inkortbaar</v>
          </cell>
          <cell r="C31">
            <v>334.59</v>
          </cell>
        </row>
        <row r="32">
          <cell r="A32">
            <v>105921</v>
          </cell>
          <cell r="B32" t="str">
            <v>Mp 4-seiz. Ultra 2315 L inkortbaar</v>
          </cell>
          <cell r="C32">
            <v>334.59</v>
          </cell>
        </row>
        <row r="33">
          <cell r="A33">
            <v>105922</v>
          </cell>
          <cell r="B33" t="str">
            <v>Mp 4-seiz. Ultra 2415 R inkortbaar</v>
          </cell>
          <cell r="C33">
            <v>334.59</v>
          </cell>
        </row>
        <row r="34">
          <cell r="A34">
            <v>105923</v>
          </cell>
          <cell r="B34" t="str">
            <v>Mp 4-seiz. Ultra 2415 L inkortbaar</v>
          </cell>
          <cell r="C34">
            <v>334.59</v>
          </cell>
        </row>
        <row r="35">
          <cell r="A35">
            <v>105924</v>
          </cell>
          <cell r="B35" t="str">
            <v>Mp 4-seiz. Ultra 2515 R inkortbaar</v>
          </cell>
          <cell r="C35">
            <v>345.49</v>
          </cell>
        </row>
        <row r="36">
          <cell r="A36">
            <v>105925</v>
          </cell>
          <cell r="B36" t="str">
            <v>Mp 4-seiz. Ultra 2515 L inkortbaar</v>
          </cell>
          <cell r="C36">
            <v>345.49</v>
          </cell>
        </row>
        <row r="37">
          <cell r="A37">
            <v>105926</v>
          </cell>
          <cell r="B37" t="str">
            <v>Mp 4-seiz. Ultra 2615 R inkortbaar</v>
          </cell>
          <cell r="C37">
            <v>345.49</v>
          </cell>
        </row>
        <row r="38">
          <cell r="A38">
            <v>105927</v>
          </cell>
          <cell r="B38" t="str">
            <v>Mp 4-seiz. Ultra 2615 L inkortbaar</v>
          </cell>
          <cell r="C38">
            <v>345.49</v>
          </cell>
        </row>
        <row r="39">
          <cell r="A39">
            <v>105938</v>
          </cell>
          <cell r="B39" t="str">
            <v>Mp 4-seiz. Ultra 3209 R inkortbaar</v>
          </cell>
          <cell r="C39">
            <v>505.87</v>
          </cell>
        </row>
        <row r="40">
          <cell r="A40">
            <v>105939</v>
          </cell>
          <cell r="B40" t="str">
            <v>Mp 4-seiz. Ultra 3209 L inkortbaar</v>
          </cell>
          <cell r="C40">
            <v>505.87</v>
          </cell>
        </row>
        <row r="41">
          <cell r="A41">
            <v>500290</v>
          </cell>
          <cell r="B41" t="str">
            <v>Mps Cilinderbediend (vpl1700/dm55/pc72)</v>
          </cell>
          <cell r="C41">
            <v>136.1</v>
          </cell>
        </row>
        <row r="42">
          <cell r="A42" t="str">
            <v>500241</v>
          </cell>
          <cell r="B42" t="str">
            <v>Mps Krukbediend (vpl1700/dm55/pc72)</v>
          </cell>
          <cell r="C42">
            <v>130.43</v>
          </cell>
        </row>
        <row r="43">
          <cell r="A43">
            <v>500310</v>
          </cell>
          <cell r="B43" t="str">
            <v>Mps Cilinderbediend (vpl1950/dm55/pc72)</v>
          </cell>
          <cell r="C43">
            <v>136.1</v>
          </cell>
        </row>
        <row r="44">
          <cell r="A44" t="str">
            <v>500271</v>
          </cell>
          <cell r="B44" t="str">
            <v>Mps Krukbediend (vpl1950/dm55/pc72)</v>
          </cell>
          <cell r="C44">
            <v>130.43</v>
          </cell>
        </row>
        <row r="45">
          <cell r="A45">
            <v>500831</v>
          </cell>
          <cell r="B45" t="str">
            <v>HMB mpdl ULTRA Opbouw(2300mm)240/290</v>
          </cell>
          <cell r="C45">
            <v>239</v>
          </cell>
        </row>
        <row r="46">
          <cell r="A46">
            <v>500832</v>
          </cell>
          <cell r="B46" t="str">
            <v>HMB mpdl ULTRA Opbouw(2500mm)270/310</v>
          </cell>
          <cell r="C46">
            <v>249</v>
          </cell>
        </row>
        <row r="47">
          <cell r="A47">
            <v>500833</v>
          </cell>
          <cell r="B47" t="str">
            <v>HMB mpdl ULTRA Opbouw(3200mm)270/310</v>
          </cell>
          <cell r="C47">
            <v>285</v>
          </cell>
        </row>
        <row r="48">
          <cell r="A48">
            <v>500801</v>
          </cell>
          <cell r="B48" t="str">
            <v>HMB mpdl ULTRA Inbouw(2300mm)240/290</v>
          </cell>
          <cell r="C48">
            <v>219.5</v>
          </cell>
        </row>
        <row r="49">
          <cell r="A49">
            <v>500802</v>
          </cell>
          <cell r="B49" t="str">
            <v>HMB mpdl ULTRA Inbouw(2500mm)270/310</v>
          </cell>
          <cell r="C49">
            <v>219.5</v>
          </cell>
        </row>
        <row r="50">
          <cell r="A50">
            <v>500803</v>
          </cell>
          <cell r="B50" t="str">
            <v>HMB mpdl ULTRA Inbouw(3200mm)270/310</v>
          </cell>
          <cell r="C50">
            <v>262.5</v>
          </cell>
        </row>
        <row r="51">
          <cell r="A51">
            <v>707031</v>
          </cell>
          <cell r="B51" t="str">
            <v>Sluitkom onder- en bovendorpel (Grijs)</v>
          </cell>
          <cell r="C51">
            <v>8.74</v>
          </cell>
        </row>
        <row r="52">
          <cell r="A52">
            <v>600676</v>
          </cell>
          <cell r="B52" t="str">
            <v>Sluitkraag 9 graden t.b.v. onderdorpel (Grijs)</v>
          </cell>
          <cell r="C52">
            <v>1.79</v>
          </cell>
        </row>
        <row r="53">
          <cell r="A53" t="str">
            <v>707031Z</v>
          </cell>
          <cell r="B53" t="str">
            <v>Sluitkom onder- en bovendorpel (Zwart)</v>
          </cell>
          <cell r="C53">
            <v>8.74</v>
          </cell>
        </row>
        <row r="54">
          <cell r="A54" t="str">
            <v>600686Z</v>
          </cell>
          <cell r="B54" t="str">
            <v>Sluitkraag 6 graden t.b.v. onderdorpel (Zwart)</v>
          </cell>
          <cell r="C54">
            <v>1.79</v>
          </cell>
        </row>
        <row r="55">
          <cell r="A55">
            <v>706101</v>
          </cell>
          <cell r="B55" t="str">
            <v xml:space="preserve">Sluitgarnituur HMB mps Din R </v>
          </cell>
          <cell r="C55">
            <v>32.880000000000003</v>
          </cell>
        </row>
        <row r="56">
          <cell r="A56">
            <v>706102</v>
          </cell>
          <cell r="B56" t="str">
            <v>Sluitgarnituur HMB mps Din L</v>
          </cell>
          <cell r="C56">
            <v>32.880000000000003</v>
          </cell>
        </row>
        <row r="57">
          <cell r="A57" t="str">
            <v>Maatwerk</v>
          </cell>
          <cell r="B57" t="str">
            <v>Maatwerk per Multipoint</v>
          </cell>
          <cell r="C57">
            <v>20.53</v>
          </cell>
        </row>
        <row r="58">
          <cell r="A58" t="str">
            <v>Handleiding</v>
          </cell>
          <cell r="B58" t="str">
            <v>Montagehandleiding 4 seizoenenpui</v>
          </cell>
          <cell r="C58">
            <v>0</v>
          </cell>
        </row>
        <row r="59">
          <cell r="A59">
            <v>107220</v>
          </cell>
          <cell r="B59" t="str">
            <v>HMB F1 kruk/kruk garnituur PC72KT/SKG3</v>
          </cell>
          <cell r="C59">
            <v>82.64</v>
          </cell>
        </row>
        <row r="60">
          <cell r="A60">
            <v>107230</v>
          </cell>
          <cell r="B60" t="str">
            <v>HMB F1 kruk/knop garnituur PC72KT/SKG3</v>
          </cell>
          <cell r="C60">
            <v>86.75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11"/>
  <sheetViews>
    <sheetView tabSelected="1" workbookViewId="0">
      <selection activeCell="T11" sqref="T11"/>
    </sheetView>
  </sheetViews>
  <sheetFormatPr defaultRowHeight="12.75" x14ac:dyDescent="0.2"/>
  <cols>
    <col min="1" max="16384" width="9.140625" style="1"/>
  </cols>
  <sheetData>
    <row r="1" spans="1:16" x14ac:dyDescent="0.2">
      <c r="A1" s="230" t="s">
        <v>146</v>
      </c>
      <c r="B1" s="230"/>
    </row>
    <row r="2" spans="1:16" ht="18" x14ac:dyDescent="0.25">
      <c r="A2" s="252" t="s">
        <v>74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5" spans="1:16" x14ac:dyDescent="0.2">
      <c r="O5" s="251"/>
      <c r="P5" s="251"/>
    </row>
    <row r="6" spans="1:16" x14ac:dyDescent="0.2">
      <c r="O6" s="251"/>
      <c r="P6" s="251"/>
    </row>
    <row r="11" spans="1:16" ht="18" x14ac:dyDescent="0.25">
      <c r="O11" s="9"/>
    </row>
  </sheetData>
  <sheetProtection algorithmName="SHA-512" hashValue="s0loyGFUL4fBfMa02PGQYPeC5aqMDf4SUFohnOZ/Wph1kYkoQxPuX5YyQjGrJLOwXAkzNldpKywOSfKN3Hz1HA==" saltValue="LFUbSOF6jONh0zsDM75lCQ==" spinCount="100000" sheet="1" objects="1" scenarios="1" sort="0" autoFilter="0"/>
  <mergeCells count="2">
    <mergeCell ref="O5:P6"/>
    <mergeCell ref="A2:M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L36"/>
  <sheetViews>
    <sheetView workbookViewId="0"/>
  </sheetViews>
  <sheetFormatPr defaultRowHeight="12.75" x14ac:dyDescent="0.2"/>
  <cols>
    <col min="1" max="8" width="15.7109375" style="2" customWidth="1"/>
    <col min="9" max="9" width="14.5703125" style="2" customWidth="1"/>
    <col min="10" max="16384" width="9.140625" style="2"/>
  </cols>
  <sheetData>
    <row r="1" spans="1:12" x14ac:dyDescent="0.2">
      <c r="A1" s="242" t="s">
        <v>94</v>
      </c>
      <c r="B1" s="243"/>
      <c r="C1" s="244"/>
      <c r="D1" s="244"/>
      <c r="E1" s="244"/>
      <c r="F1" s="244"/>
      <c r="G1" s="244"/>
      <c r="H1" s="244"/>
    </row>
    <row r="2" spans="1:12" x14ac:dyDescent="0.2">
      <c r="A2" s="245"/>
      <c r="B2" s="244"/>
      <c r="C2" s="244"/>
      <c r="D2" s="244"/>
      <c r="E2" s="244"/>
      <c r="F2" s="244"/>
      <c r="G2" s="244"/>
      <c r="H2" s="244"/>
    </row>
    <row r="3" spans="1:12" x14ac:dyDescent="0.2">
      <c r="A3" s="246" t="s">
        <v>84</v>
      </c>
      <c r="B3" s="244"/>
      <c r="C3" s="244"/>
      <c r="D3" s="244"/>
      <c r="E3" s="244"/>
      <c r="F3" s="244"/>
      <c r="G3" s="244"/>
      <c r="H3" s="244"/>
    </row>
    <row r="4" spans="1:12" x14ac:dyDescent="0.2">
      <c r="A4" s="246" t="s">
        <v>136</v>
      </c>
      <c r="B4" s="244"/>
      <c r="C4" s="244"/>
      <c r="D4" s="244"/>
      <c r="E4" s="244"/>
      <c r="F4" s="244"/>
      <c r="G4" s="244"/>
      <c r="H4" s="244"/>
    </row>
    <row r="5" spans="1:12" x14ac:dyDescent="0.2">
      <c r="A5" s="246" t="s">
        <v>85</v>
      </c>
      <c r="B5" s="244"/>
      <c r="C5" s="244"/>
      <c r="D5" s="244"/>
      <c r="E5" s="244"/>
      <c r="F5" s="244"/>
      <c r="G5" s="244"/>
      <c r="H5" s="244"/>
    </row>
    <row r="6" spans="1:12" x14ac:dyDescent="0.2">
      <c r="A6" s="246"/>
      <c r="B6" s="244"/>
      <c r="C6" s="244"/>
      <c r="D6" s="244"/>
      <c r="E6" s="244"/>
      <c r="F6" s="244"/>
      <c r="G6" s="244"/>
      <c r="H6" s="244"/>
    </row>
    <row r="7" spans="1:12" x14ac:dyDescent="0.2">
      <c r="A7" s="242" t="s">
        <v>95</v>
      </c>
      <c r="B7" s="247"/>
      <c r="C7" s="247"/>
      <c r="D7" s="247"/>
      <c r="E7" s="247"/>
      <c r="F7" s="247"/>
      <c r="G7" s="247"/>
      <c r="H7" s="244"/>
      <c r="K7" s="349"/>
      <c r="L7" s="349"/>
    </row>
    <row r="8" spans="1:12" x14ac:dyDescent="0.2">
      <c r="A8" s="246"/>
      <c r="B8" s="244"/>
      <c r="C8" s="244"/>
      <c r="D8" s="244"/>
      <c r="E8" s="244"/>
      <c r="F8" s="244"/>
      <c r="G8" s="244"/>
      <c r="H8" s="244"/>
      <c r="K8" s="349"/>
      <c r="L8" s="349"/>
    </row>
    <row r="9" spans="1:12" x14ac:dyDescent="0.2">
      <c r="A9" s="248" t="s">
        <v>96</v>
      </c>
      <c r="B9" s="244"/>
      <c r="C9" s="244"/>
      <c r="D9" s="244"/>
      <c r="E9" s="244"/>
      <c r="F9" s="244"/>
      <c r="G9" s="244"/>
      <c r="H9" s="244"/>
      <c r="K9" s="349"/>
      <c r="L9" s="349"/>
    </row>
    <row r="10" spans="1:12" x14ac:dyDescent="0.2">
      <c r="A10" s="246" t="s">
        <v>92</v>
      </c>
      <c r="B10" s="244"/>
      <c r="C10" s="244"/>
      <c r="D10" s="244"/>
      <c r="E10" s="244"/>
      <c r="F10" s="244"/>
      <c r="G10" s="244"/>
      <c r="H10" s="244"/>
    </row>
    <row r="11" spans="1:12" x14ac:dyDescent="0.2">
      <c r="A11" s="246" t="s">
        <v>93</v>
      </c>
      <c r="B11" s="244"/>
      <c r="C11" s="244"/>
      <c r="D11" s="244"/>
      <c r="E11" s="244"/>
      <c r="F11" s="244"/>
      <c r="G11" s="244"/>
      <c r="H11" s="244"/>
    </row>
    <row r="12" spans="1:12" x14ac:dyDescent="0.2">
      <c r="A12" s="246" t="s">
        <v>91</v>
      </c>
      <c r="B12" s="244"/>
      <c r="C12" s="244"/>
      <c r="D12" s="244"/>
      <c r="E12" s="244"/>
      <c r="F12" s="244"/>
      <c r="G12" s="244"/>
      <c r="H12" s="244"/>
    </row>
    <row r="13" spans="1:12" x14ac:dyDescent="0.2">
      <c r="A13" s="246"/>
      <c r="B13" s="244"/>
      <c r="C13" s="244"/>
      <c r="D13" s="244"/>
      <c r="E13" s="244"/>
      <c r="F13" s="244"/>
      <c r="G13" s="244"/>
      <c r="H13" s="244"/>
    </row>
    <row r="14" spans="1:12" x14ac:dyDescent="0.2">
      <c r="A14" s="246"/>
      <c r="B14" s="244"/>
      <c r="C14" s="244"/>
      <c r="D14" s="244"/>
      <c r="E14" s="244"/>
      <c r="F14" s="244"/>
      <c r="G14" s="244"/>
      <c r="H14" s="244"/>
    </row>
    <row r="15" spans="1:12" x14ac:dyDescent="0.2">
      <c r="A15" s="248" t="s">
        <v>78</v>
      </c>
      <c r="B15" s="244"/>
      <c r="C15" s="244"/>
      <c r="D15" s="244"/>
      <c r="E15" s="244"/>
      <c r="F15" s="244"/>
      <c r="G15" s="244"/>
      <c r="H15" s="244"/>
    </row>
    <row r="16" spans="1:12" x14ac:dyDescent="0.2">
      <c r="A16" s="246" t="s">
        <v>87</v>
      </c>
      <c r="B16" s="244"/>
      <c r="C16" s="244"/>
      <c r="D16" s="244"/>
      <c r="E16" s="244"/>
      <c r="F16" s="244"/>
      <c r="G16" s="244"/>
      <c r="H16" s="244"/>
    </row>
    <row r="17" spans="1:8" x14ac:dyDescent="0.2">
      <c r="A17" s="246" t="s">
        <v>86</v>
      </c>
      <c r="B17" s="244"/>
      <c r="C17" s="244"/>
      <c r="D17" s="244"/>
      <c r="E17" s="244"/>
      <c r="F17" s="244"/>
      <c r="G17" s="244"/>
      <c r="H17" s="244"/>
    </row>
    <row r="18" spans="1:8" x14ac:dyDescent="0.2">
      <c r="A18" s="246" t="s">
        <v>88</v>
      </c>
      <c r="B18" s="244"/>
      <c r="C18" s="244"/>
      <c r="D18" s="244"/>
      <c r="E18" s="244"/>
      <c r="F18" s="244"/>
      <c r="G18" s="244"/>
      <c r="H18" s="244"/>
    </row>
    <row r="19" spans="1:8" x14ac:dyDescent="0.2">
      <c r="A19" s="246" t="s">
        <v>90</v>
      </c>
      <c r="B19" s="244"/>
      <c r="C19" s="244"/>
      <c r="D19" s="244"/>
      <c r="E19" s="244"/>
      <c r="F19" s="244"/>
      <c r="G19" s="244"/>
      <c r="H19" s="244"/>
    </row>
    <row r="20" spans="1:8" x14ac:dyDescent="0.2">
      <c r="A20" s="246" t="s">
        <v>89</v>
      </c>
      <c r="B20" s="244"/>
      <c r="C20" s="244"/>
      <c r="D20" s="244"/>
      <c r="E20" s="244"/>
      <c r="F20" s="244"/>
      <c r="G20" s="244"/>
      <c r="H20" s="244"/>
    </row>
    <row r="21" spans="1:8" x14ac:dyDescent="0.2">
      <c r="A21" s="246"/>
      <c r="B21" s="244"/>
      <c r="C21" s="244"/>
      <c r="D21" s="244"/>
      <c r="E21" s="244"/>
      <c r="F21" s="244"/>
      <c r="G21" s="244"/>
      <c r="H21" s="244"/>
    </row>
    <row r="22" spans="1:8" x14ac:dyDescent="0.2">
      <c r="A22" s="248" t="s">
        <v>79</v>
      </c>
      <c r="B22" s="244"/>
      <c r="C22" s="244"/>
      <c r="D22" s="244"/>
      <c r="E22" s="244"/>
      <c r="F22" s="244"/>
      <c r="G22" s="244"/>
      <c r="H22" s="244"/>
    </row>
    <row r="23" spans="1:8" x14ac:dyDescent="0.2">
      <c r="A23" s="249" t="s">
        <v>80</v>
      </c>
      <c r="B23" s="244"/>
      <c r="C23" s="244"/>
      <c r="D23" s="244"/>
      <c r="E23" s="244"/>
      <c r="F23" s="244"/>
      <c r="G23" s="244"/>
      <c r="H23" s="244"/>
    </row>
    <row r="24" spans="1:8" x14ac:dyDescent="0.2">
      <c r="A24" s="249" t="s">
        <v>81</v>
      </c>
      <c r="B24" s="244"/>
      <c r="C24" s="244"/>
      <c r="D24" s="244"/>
      <c r="E24" s="244"/>
      <c r="F24" s="244"/>
      <c r="G24" s="244"/>
      <c r="H24" s="244"/>
    </row>
    <row r="25" spans="1:8" x14ac:dyDescent="0.2">
      <c r="A25" s="249" t="s">
        <v>82</v>
      </c>
      <c r="B25" s="244"/>
      <c r="C25" s="244"/>
      <c r="D25" s="244"/>
      <c r="E25" s="244"/>
      <c r="F25" s="244"/>
      <c r="G25" s="244"/>
      <c r="H25" s="244"/>
    </row>
    <row r="26" spans="1:8" x14ac:dyDescent="0.2">
      <c r="A26" s="249" t="s">
        <v>83</v>
      </c>
      <c r="B26" s="244"/>
      <c r="C26" s="244"/>
      <c r="D26" s="244"/>
      <c r="E26" s="244"/>
      <c r="F26" s="244"/>
      <c r="G26" s="244"/>
      <c r="H26" s="244"/>
    </row>
    <row r="27" spans="1:8" x14ac:dyDescent="0.2">
      <c r="A27" s="249" t="s">
        <v>133</v>
      </c>
      <c r="B27" s="244"/>
      <c r="C27" s="244"/>
      <c r="D27" s="244"/>
      <c r="E27" s="244"/>
      <c r="F27" s="244"/>
      <c r="G27" s="244"/>
      <c r="H27" s="244"/>
    </row>
    <row r="28" spans="1:8" x14ac:dyDescent="0.2">
      <c r="A28" s="244"/>
      <c r="B28" s="244"/>
      <c r="C28" s="244"/>
      <c r="D28" s="244"/>
      <c r="E28" s="244"/>
      <c r="F28" s="244"/>
      <c r="G28" s="244"/>
      <c r="H28" s="244"/>
    </row>
    <row r="29" spans="1:8" x14ac:dyDescent="0.2">
      <c r="A29" s="244"/>
      <c r="B29" s="244"/>
      <c r="C29" s="244"/>
      <c r="D29" s="244"/>
      <c r="E29" s="244"/>
      <c r="F29" s="244"/>
      <c r="G29" s="244"/>
      <c r="H29" s="244"/>
    </row>
    <row r="30" spans="1:8" x14ac:dyDescent="0.2">
      <c r="A30" s="244"/>
      <c r="B30" s="244"/>
      <c r="C30" s="244"/>
      <c r="D30" s="244"/>
      <c r="E30" s="244"/>
      <c r="F30" s="244"/>
      <c r="G30" s="244"/>
      <c r="H30" s="244"/>
    </row>
    <row r="31" spans="1:8" x14ac:dyDescent="0.2">
      <c r="A31" s="244"/>
      <c r="B31" s="244"/>
      <c r="C31" s="244"/>
      <c r="D31" s="244"/>
      <c r="E31" s="244"/>
      <c r="F31" s="244"/>
      <c r="G31" s="244"/>
      <c r="H31" s="244"/>
    </row>
    <row r="32" spans="1:8" x14ac:dyDescent="0.2">
      <c r="A32" s="244"/>
      <c r="B32" s="244"/>
      <c r="C32" s="244"/>
      <c r="D32" s="244"/>
      <c r="E32" s="244"/>
      <c r="F32" s="244"/>
      <c r="G32" s="244"/>
      <c r="H32" s="244"/>
    </row>
    <row r="33" spans="1:8" x14ac:dyDescent="0.2">
      <c r="A33" s="244"/>
      <c r="B33" s="244"/>
      <c r="C33" s="244"/>
      <c r="D33" s="244"/>
      <c r="E33" s="244"/>
      <c r="F33" s="244"/>
      <c r="G33" s="244"/>
      <c r="H33" s="244"/>
    </row>
    <row r="34" spans="1:8" x14ac:dyDescent="0.2">
      <c r="A34" s="250" t="s">
        <v>97</v>
      </c>
      <c r="B34" s="244"/>
      <c r="C34" s="244"/>
      <c r="D34" s="244"/>
      <c r="E34" s="244"/>
      <c r="F34" s="244"/>
      <c r="G34" s="244"/>
      <c r="H34" s="244"/>
    </row>
    <row r="35" spans="1:8" x14ac:dyDescent="0.2">
      <c r="A35" s="244"/>
      <c r="B35" s="244"/>
      <c r="C35" s="244"/>
      <c r="D35" s="244"/>
      <c r="E35" s="244"/>
      <c r="F35" s="244"/>
      <c r="G35" s="244"/>
      <c r="H35" s="244"/>
    </row>
    <row r="36" spans="1:8" x14ac:dyDescent="0.2">
      <c r="A36" s="244"/>
      <c r="B36" s="244"/>
      <c r="C36" s="244"/>
      <c r="D36" s="244"/>
      <c r="E36" s="244"/>
      <c r="F36" s="244"/>
      <c r="G36" s="244"/>
      <c r="H36" s="244"/>
    </row>
  </sheetData>
  <sheetProtection algorithmName="SHA-512" hashValue="Y/NtHG6CsZUCzyAKTUZHOetvgQuC8AxyHuyfacPcKNN+PoVeo1R1B5LbI+dheZ0uECXbvOFYON0dzBA5gqrhDA==" saltValue="zVpV9U8J9alProAZS9vdQQ==" spinCount="100000" sheet="1" objects="1" scenarios="1" sort="0" autoFilter="0"/>
  <mergeCells count="1">
    <mergeCell ref="K7:L9"/>
  </mergeCells>
  <phoneticPr fontId="9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E62"/>
  <sheetViews>
    <sheetView workbookViewId="0">
      <selection sqref="A1:C2"/>
    </sheetView>
  </sheetViews>
  <sheetFormatPr defaultRowHeight="12.75" x14ac:dyDescent="0.2"/>
  <cols>
    <col min="1" max="1" width="11.42578125" style="174" bestFit="1" customWidth="1"/>
    <col min="2" max="2" width="55.5703125" style="174" bestFit="1" customWidth="1"/>
    <col min="3" max="3" width="14.42578125" style="236" bestFit="1" customWidth="1"/>
    <col min="4" max="16384" width="9.140625" style="168"/>
  </cols>
  <sheetData>
    <row r="1" spans="1:5" ht="14.25" customHeight="1" x14ac:dyDescent="0.2">
      <c r="A1" s="350" t="s">
        <v>15</v>
      </c>
      <c r="B1" s="351"/>
      <c r="C1" s="352"/>
    </row>
    <row r="2" spans="1:5" ht="14.25" customHeight="1" x14ac:dyDescent="0.2">
      <c r="A2" s="353"/>
      <c r="B2" s="354"/>
      <c r="C2" s="355"/>
    </row>
    <row r="3" spans="1:5" x14ac:dyDescent="0.2">
      <c r="A3" s="169">
        <v>102803</v>
      </c>
      <c r="B3" s="170" t="s">
        <v>12</v>
      </c>
      <c r="C3" s="235">
        <v>290.14</v>
      </c>
    </row>
    <row r="4" spans="1:5" x14ac:dyDescent="0.2">
      <c r="A4" s="169">
        <v>102804</v>
      </c>
      <c r="B4" s="170" t="s">
        <v>13</v>
      </c>
      <c r="C4" s="235">
        <v>290.14</v>
      </c>
      <c r="D4" s="349"/>
      <c r="E4" s="349"/>
    </row>
    <row r="5" spans="1:5" x14ac:dyDescent="0.2">
      <c r="A5" s="169">
        <v>102805</v>
      </c>
      <c r="B5" s="170" t="s">
        <v>43</v>
      </c>
      <c r="C5" s="235">
        <v>171.69</v>
      </c>
      <c r="D5" s="349"/>
      <c r="E5" s="349"/>
    </row>
    <row r="6" spans="1:5" x14ac:dyDescent="0.2">
      <c r="A6" s="169">
        <v>102806</v>
      </c>
      <c r="B6" s="170" t="s">
        <v>44</v>
      </c>
      <c r="C6" s="235">
        <v>171.69</v>
      </c>
    </row>
    <row r="7" spans="1:5" x14ac:dyDescent="0.2">
      <c r="A7" s="169">
        <v>102807</v>
      </c>
      <c r="B7" s="170" t="s">
        <v>46</v>
      </c>
      <c r="C7" s="235">
        <v>171.69</v>
      </c>
    </row>
    <row r="8" spans="1:5" x14ac:dyDescent="0.2">
      <c r="A8" s="169">
        <v>102808</v>
      </c>
      <c r="B8" s="170" t="s">
        <v>45</v>
      </c>
      <c r="C8" s="235">
        <v>171.69</v>
      </c>
    </row>
    <row r="9" spans="1:5" x14ac:dyDescent="0.2">
      <c r="A9" s="169">
        <v>102809</v>
      </c>
      <c r="B9" s="170" t="s">
        <v>143</v>
      </c>
      <c r="C9" s="235" t="s">
        <v>138</v>
      </c>
    </row>
    <row r="10" spans="1:5" x14ac:dyDescent="0.2">
      <c r="A10" s="169">
        <v>102810</v>
      </c>
      <c r="B10" s="170" t="s">
        <v>144</v>
      </c>
      <c r="C10" s="235" t="s">
        <v>138</v>
      </c>
    </row>
    <row r="11" spans="1:5" x14ac:dyDescent="0.2">
      <c r="A11" s="169">
        <v>105910</v>
      </c>
      <c r="B11" s="170" t="s">
        <v>116</v>
      </c>
      <c r="C11" s="235">
        <v>654.70000000000005</v>
      </c>
    </row>
    <row r="12" spans="1:5" x14ac:dyDescent="0.2">
      <c r="A12" s="169">
        <v>105911</v>
      </c>
      <c r="B12" s="170" t="s">
        <v>117</v>
      </c>
      <c r="C12" s="235">
        <v>654.70000000000005</v>
      </c>
    </row>
    <row r="13" spans="1:5" x14ac:dyDescent="0.2">
      <c r="A13" s="169">
        <v>105912</v>
      </c>
      <c r="B13" s="170" t="s">
        <v>139</v>
      </c>
      <c r="C13" s="235">
        <v>743.78</v>
      </c>
    </row>
    <row r="14" spans="1:5" x14ac:dyDescent="0.2">
      <c r="A14" s="169">
        <v>105913</v>
      </c>
      <c r="B14" s="170" t="s">
        <v>140</v>
      </c>
      <c r="C14" s="235">
        <v>743.78</v>
      </c>
    </row>
    <row r="15" spans="1:5" x14ac:dyDescent="0.2">
      <c r="A15" s="169">
        <v>105914</v>
      </c>
      <c r="B15" s="170" t="s">
        <v>141</v>
      </c>
      <c r="C15" s="235">
        <v>654.70000000000005</v>
      </c>
    </row>
    <row r="16" spans="1:5" x14ac:dyDescent="0.2">
      <c r="A16" s="169">
        <v>105915</v>
      </c>
      <c r="B16" s="170" t="s">
        <v>142</v>
      </c>
      <c r="C16" s="235">
        <v>654.70000000000005</v>
      </c>
    </row>
    <row r="17" spans="1:3" x14ac:dyDescent="0.2">
      <c r="A17" s="169">
        <v>105916</v>
      </c>
      <c r="B17" s="170" t="s">
        <v>118</v>
      </c>
      <c r="C17" s="235">
        <v>443.9</v>
      </c>
    </row>
    <row r="18" spans="1:3" x14ac:dyDescent="0.2">
      <c r="A18" s="169">
        <v>105917</v>
      </c>
      <c r="B18" s="170" t="s">
        <v>119</v>
      </c>
      <c r="C18" s="235">
        <v>443.9</v>
      </c>
    </row>
    <row r="19" spans="1:3" x14ac:dyDescent="0.2">
      <c r="A19" s="169">
        <v>105918</v>
      </c>
      <c r="B19" s="170" t="s">
        <v>120</v>
      </c>
      <c r="C19" s="235">
        <v>443.9</v>
      </c>
    </row>
    <row r="20" spans="1:3" x14ac:dyDescent="0.2">
      <c r="A20" s="169">
        <v>105919</v>
      </c>
      <c r="B20" s="170" t="s">
        <v>121</v>
      </c>
      <c r="C20" s="235">
        <v>443.9</v>
      </c>
    </row>
    <row r="21" spans="1:3" x14ac:dyDescent="0.2">
      <c r="A21" s="169">
        <v>105920</v>
      </c>
      <c r="B21" s="170" t="s">
        <v>122</v>
      </c>
      <c r="C21" s="235">
        <v>443.9</v>
      </c>
    </row>
    <row r="22" spans="1:3" x14ac:dyDescent="0.2">
      <c r="A22" s="169">
        <v>105921</v>
      </c>
      <c r="B22" s="170" t="s">
        <v>123</v>
      </c>
      <c r="C22" s="235">
        <v>443.9</v>
      </c>
    </row>
    <row r="23" spans="1:3" x14ac:dyDescent="0.2">
      <c r="A23" s="169">
        <v>105922</v>
      </c>
      <c r="B23" s="170" t="s">
        <v>124</v>
      </c>
      <c r="C23" s="235">
        <v>443.9</v>
      </c>
    </row>
    <row r="24" spans="1:3" x14ac:dyDescent="0.2">
      <c r="A24" s="169">
        <v>105923</v>
      </c>
      <c r="B24" s="170" t="s">
        <v>125</v>
      </c>
      <c r="C24" s="235">
        <v>443.9</v>
      </c>
    </row>
    <row r="25" spans="1:3" x14ac:dyDescent="0.2">
      <c r="A25" s="169">
        <v>105924</v>
      </c>
      <c r="B25" s="170" t="s">
        <v>126</v>
      </c>
      <c r="C25" s="235">
        <v>443.9</v>
      </c>
    </row>
    <row r="26" spans="1:3" x14ac:dyDescent="0.2">
      <c r="A26" s="169">
        <v>105925</v>
      </c>
      <c r="B26" s="170" t="s">
        <v>127</v>
      </c>
      <c r="C26" s="235">
        <v>443.9</v>
      </c>
    </row>
    <row r="27" spans="1:3" x14ac:dyDescent="0.2">
      <c r="A27" s="169">
        <v>105926</v>
      </c>
      <c r="B27" s="170" t="s">
        <v>128</v>
      </c>
      <c r="C27" s="235">
        <v>667.08</v>
      </c>
    </row>
    <row r="28" spans="1:3" x14ac:dyDescent="0.2">
      <c r="A28" s="169">
        <v>105927</v>
      </c>
      <c r="B28" s="170" t="s">
        <v>129</v>
      </c>
      <c r="C28" s="235">
        <v>667.08</v>
      </c>
    </row>
    <row r="29" spans="1:3" x14ac:dyDescent="0.2">
      <c r="A29" s="169">
        <v>105928</v>
      </c>
      <c r="B29" s="170" t="s">
        <v>104</v>
      </c>
      <c r="C29" s="235">
        <v>667.08</v>
      </c>
    </row>
    <row r="30" spans="1:3" x14ac:dyDescent="0.2">
      <c r="A30" s="169">
        <v>105929</v>
      </c>
      <c r="B30" s="170" t="s">
        <v>105</v>
      </c>
      <c r="C30" s="235">
        <v>667.08</v>
      </c>
    </row>
    <row r="31" spans="1:3" x14ac:dyDescent="0.2">
      <c r="A31" s="169">
        <v>105930</v>
      </c>
      <c r="B31" s="170" t="s">
        <v>106</v>
      </c>
      <c r="C31" s="235">
        <v>667.08</v>
      </c>
    </row>
    <row r="32" spans="1:3" x14ac:dyDescent="0.2">
      <c r="A32" s="169">
        <v>105931</v>
      </c>
      <c r="B32" s="170" t="s">
        <v>107</v>
      </c>
      <c r="C32" s="235">
        <v>667.08</v>
      </c>
    </row>
    <row r="33" spans="1:3" x14ac:dyDescent="0.2">
      <c r="A33" s="169">
        <v>105932</v>
      </c>
      <c r="B33" s="170" t="s">
        <v>108</v>
      </c>
      <c r="C33" s="235">
        <v>667.08</v>
      </c>
    </row>
    <row r="34" spans="1:3" x14ac:dyDescent="0.2">
      <c r="A34" s="169">
        <v>105933</v>
      </c>
      <c r="B34" s="170" t="s">
        <v>109</v>
      </c>
      <c r="C34" s="235">
        <v>667.08</v>
      </c>
    </row>
    <row r="35" spans="1:3" x14ac:dyDescent="0.2">
      <c r="A35" s="169">
        <v>105934</v>
      </c>
      <c r="B35" s="170" t="s">
        <v>110</v>
      </c>
      <c r="C35" s="235">
        <v>667.08</v>
      </c>
    </row>
    <row r="36" spans="1:3" x14ac:dyDescent="0.2">
      <c r="A36" s="169">
        <v>105935</v>
      </c>
      <c r="B36" s="170" t="s">
        <v>111</v>
      </c>
      <c r="C36" s="235">
        <v>667.08</v>
      </c>
    </row>
    <row r="37" spans="1:3" x14ac:dyDescent="0.2">
      <c r="A37" s="169">
        <v>105936</v>
      </c>
      <c r="B37" s="170" t="s">
        <v>112</v>
      </c>
      <c r="C37" s="235">
        <v>667.08</v>
      </c>
    </row>
    <row r="38" spans="1:3" x14ac:dyDescent="0.2">
      <c r="A38" s="169">
        <v>105937</v>
      </c>
      <c r="B38" s="170" t="s">
        <v>113</v>
      </c>
      <c r="C38" s="235">
        <v>667.08</v>
      </c>
    </row>
    <row r="39" spans="1:3" x14ac:dyDescent="0.2">
      <c r="A39" s="169">
        <v>105938</v>
      </c>
      <c r="B39" s="170" t="s">
        <v>115</v>
      </c>
      <c r="C39" s="235">
        <v>667.08</v>
      </c>
    </row>
    <row r="40" spans="1:3" x14ac:dyDescent="0.2">
      <c r="A40" s="169">
        <v>105939</v>
      </c>
      <c r="B40" s="170" t="s">
        <v>114</v>
      </c>
      <c r="C40" s="235">
        <v>667.08</v>
      </c>
    </row>
    <row r="41" spans="1:3" x14ac:dyDescent="0.2">
      <c r="A41" s="231">
        <v>107220</v>
      </c>
      <c r="B41" s="175" t="s">
        <v>42</v>
      </c>
      <c r="C41" s="235">
        <v>115.59</v>
      </c>
    </row>
    <row r="42" spans="1:3" s="162" customFormat="1" x14ac:dyDescent="0.2">
      <c r="A42" s="231">
        <v>107230</v>
      </c>
      <c r="B42" s="239" t="s">
        <v>134</v>
      </c>
      <c r="C42" s="235">
        <v>121.35</v>
      </c>
    </row>
    <row r="43" spans="1:3" x14ac:dyDescent="0.2">
      <c r="A43" s="169">
        <v>109220</v>
      </c>
      <c r="B43" s="173" t="s">
        <v>135</v>
      </c>
      <c r="C43" s="235">
        <v>115.59</v>
      </c>
    </row>
    <row r="44" spans="1:3" s="162" customFormat="1" x14ac:dyDescent="0.2">
      <c r="A44" s="169">
        <v>109230</v>
      </c>
      <c r="B44" s="240" t="s">
        <v>132</v>
      </c>
      <c r="C44" s="235">
        <v>121.35</v>
      </c>
    </row>
    <row r="45" spans="1:3" x14ac:dyDescent="0.2">
      <c r="A45" s="169">
        <v>500290</v>
      </c>
      <c r="B45" s="170" t="s">
        <v>65</v>
      </c>
      <c r="C45" s="235">
        <v>189.6</v>
      </c>
    </row>
    <row r="46" spans="1:3" x14ac:dyDescent="0.2">
      <c r="A46" s="169">
        <v>500310</v>
      </c>
      <c r="B46" s="170" t="s">
        <v>66</v>
      </c>
      <c r="C46" s="235">
        <v>189.6</v>
      </c>
    </row>
    <row r="47" spans="1:3" x14ac:dyDescent="0.2">
      <c r="A47" s="169">
        <v>500801</v>
      </c>
      <c r="B47" s="170" t="s">
        <v>103</v>
      </c>
      <c r="C47" s="235">
        <v>276.48</v>
      </c>
    </row>
    <row r="48" spans="1:3" x14ac:dyDescent="0.2">
      <c r="A48" s="169">
        <v>500802</v>
      </c>
      <c r="B48" s="170" t="s">
        <v>102</v>
      </c>
      <c r="C48" s="235">
        <v>276.48</v>
      </c>
    </row>
    <row r="49" spans="1:3" x14ac:dyDescent="0.2">
      <c r="A49" s="169">
        <v>500803</v>
      </c>
      <c r="B49" s="170" t="s">
        <v>101</v>
      </c>
      <c r="C49" s="235">
        <v>330.64</v>
      </c>
    </row>
    <row r="50" spans="1:3" x14ac:dyDescent="0.2">
      <c r="A50" s="169">
        <v>500831</v>
      </c>
      <c r="B50" s="170" t="s">
        <v>98</v>
      </c>
      <c r="C50" s="235">
        <v>306.68</v>
      </c>
    </row>
    <row r="51" spans="1:3" x14ac:dyDescent="0.2">
      <c r="A51" s="171">
        <v>500832</v>
      </c>
      <c r="B51" s="172" t="s">
        <v>99</v>
      </c>
      <c r="C51" s="241">
        <v>319.51</v>
      </c>
    </row>
    <row r="52" spans="1:3" x14ac:dyDescent="0.2">
      <c r="A52" s="171">
        <v>500833</v>
      </c>
      <c r="B52" s="172" t="s">
        <v>100</v>
      </c>
      <c r="C52" s="241">
        <v>365.72</v>
      </c>
    </row>
    <row r="53" spans="1:3" x14ac:dyDescent="0.2">
      <c r="A53" s="232">
        <v>552026</v>
      </c>
      <c r="B53" s="234" t="s">
        <v>130</v>
      </c>
      <c r="C53" s="241">
        <v>177.5</v>
      </c>
    </row>
    <row r="54" spans="1:3" x14ac:dyDescent="0.2">
      <c r="A54" s="232">
        <v>552126</v>
      </c>
      <c r="B54" s="233" t="s">
        <v>131</v>
      </c>
      <c r="C54" s="241">
        <v>177.5</v>
      </c>
    </row>
    <row r="55" spans="1:3" x14ac:dyDescent="0.2">
      <c r="A55" s="171">
        <v>600676</v>
      </c>
      <c r="B55" s="172" t="s">
        <v>31</v>
      </c>
      <c r="C55" s="241">
        <v>2.19</v>
      </c>
    </row>
    <row r="56" spans="1:3" x14ac:dyDescent="0.2">
      <c r="A56" s="171">
        <v>706101</v>
      </c>
      <c r="B56" s="172" t="s">
        <v>34</v>
      </c>
      <c r="C56" s="241">
        <v>41.18</v>
      </c>
    </row>
    <row r="57" spans="1:3" x14ac:dyDescent="0.2">
      <c r="A57" s="171">
        <v>706102</v>
      </c>
      <c r="B57" s="172" t="s">
        <v>35</v>
      </c>
      <c r="C57" s="241">
        <v>41.18</v>
      </c>
    </row>
    <row r="58" spans="1:3" x14ac:dyDescent="0.2">
      <c r="A58" s="170">
        <v>707031</v>
      </c>
      <c r="B58" s="170" t="s">
        <v>29</v>
      </c>
      <c r="C58" s="235">
        <v>10.54</v>
      </c>
    </row>
    <row r="59" spans="1:3" x14ac:dyDescent="0.2">
      <c r="A59" s="170" t="s">
        <v>30</v>
      </c>
      <c r="B59" s="170" t="s">
        <v>32</v>
      </c>
      <c r="C59" s="235">
        <v>2.19</v>
      </c>
    </row>
    <row r="60" spans="1:3" x14ac:dyDescent="0.2">
      <c r="A60" s="170" t="s">
        <v>27</v>
      </c>
      <c r="B60" s="170" t="s">
        <v>28</v>
      </c>
      <c r="C60" s="235">
        <v>10.54</v>
      </c>
    </row>
    <row r="61" spans="1:3" x14ac:dyDescent="0.2">
      <c r="A61" s="170" t="s">
        <v>26</v>
      </c>
      <c r="B61" s="170" t="s">
        <v>6</v>
      </c>
      <c r="C61" s="235">
        <v>0</v>
      </c>
    </row>
    <row r="62" spans="1:3" x14ac:dyDescent="0.2">
      <c r="A62" s="170" t="s">
        <v>25</v>
      </c>
      <c r="B62" s="170" t="s">
        <v>33</v>
      </c>
      <c r="C62" s="235">
        <v>24.69</v>
      </c>
    </row>
  </sheetData>
  <sheetProtection algorithmName="SHA-512" hashValue="47t+Bf8wllAB5bcjkeOkLCvPwuKMXSrcHH9alq+LWzBoWwCmnnPjeAYf9Ni0M081w19oZmQifj4x2BRTlZF5sA==" saltValue="aSlFDDWnRilbz11nxfUlAQ==" spinCount="100000" sheet="1" sort="0" autoFilter="0"/>
  <sortState xmlns:xlrd2="http://schemas.microsoft.com/office/spreadsheetml/2017/richdata2" ref="A3:C62">
    <sortCondition ref="A3:A62"/>
  </sortState>
  <mergeCells count="2">
    <mergeCell ref="A1:C2"/>
    <mergeCell ref="D4:E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Z1306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18.855468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6.7109375" style="32" hidden="1" customWidth="1"/>
    <col min="9" max="9" width="35.7109375" style="31" customWidth="1"/>
    <col min="10" max="10" width="27" style="1" hidden="1" customWidth="1"/>
    <col min="11" max="17" width="9.140625" style="1" hidden="1" customWidth="1"/>
    <col min="18" max="18" width="0.85546875" style="1" hidden="1" customWidth="1"/>
    <col min="19" max="26" width="9.140625" style="1" hidden="1" customWidth="1"/>
    <col min="27" max="16384" width="9.140625" style="1"/>
  </cols>
  <sheetData>
    <row r="1" spans="1:17" s="4" customFormat="1" ht="21.95" customHeight="1" thickBot="1" x14ac:dyDescent="0.4">
      <c r="A1" s="52" t="s">
        <v>5</v>
      </c>
      <c r="B1" s="53"/>
      <c r="C1" s="53"/>
      <c r="D1" s="53"/>
      <c r="E1" s="54"/>
      <c r="F1" s="54"/>
      <c r="G1" s="141"/>
      <c r="H1" s="141"/>
      <c r="I1" s="57" t="s">
        <v>11</v>
      </c>
      <c r="L1" s="6" t="s">
        <v>9</v>
      </c>
      <c r="M1" s="6" t="s">
        <v>9</v>
      </c>
      <c r="N1" s="6" t="s">
        <v>9</v>
      </c>
    </row>
    <row r="2" spans="1:17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opbouw")),NOT(OR(I9=90,I9=180)),AND(I9=180,NOT(OR(I10="vlak",I10="negge"))),NOT(OR(I11=90,I11=180)),AND(I11=180,NOT(OR(I12="vlak",I12="negge"))),NOT(OR(I13="grijs",I13="zwart")),NOT(OR(I14="krukgarnituur",I14="knopgarnituur"))),"Foutieve invoer!","Ok!")</f>
        <v>Foutieve invoer!</v>
      </c>
      <c r="L2" s="6" t="s">
        <v>10</v>
      </c>
      <c r="M2" s="6" t="s">
        <v>10</v>
      </c>
      <c r="N2" s="6"/>
    </row>
    <row r="3" spans="1:17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L3" s="8" t="s">
        <v>53</v>
      </c>
      <c r="M3" s="3"/>
      <c r="N3" s="6" t="s">
        <v>10</v>
      </c>
    </row>
    <row r="4" spans="1:17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N4" s="3"/>
    </row>
    <row r="5" spans="1:17" ht="16.5" customHeight="1" x14ac:dyDescent="0.2">
      <c r="A5" s="66"/>
      <c r="B5" s="67"/>
      <c r="C5" s="68"/>
      <c r="D5" s="269" t="s">
        <v>57</v>
      </c>
      <c r="E5" s="270"/>
      <c r="F5" s="104"/>
      <c r="G5" s="105"/>
      <c r="H5" s="105"/>
      <c r="I5" s="10" t="s">
        <v>49</v>
      </c>
      <c r="O5" s="7" t="s">
        <v>49</v>
      </c>
      <c r="Q5" s="7" t="s">
        <v>50</v>
      </c>
    </row>
    <row r="6" spans="1:17" ht="16.5" customHeight="1" x14ac:dyDescent="0.2">
      <c r="A6" s="66"/>
      <c r="B6" s="66"/>
      <c r="C6" s="68"/>
      <c r="D6" s="271" t="s">
        <v>63</v>
      </c>
      <c r="E6" s="272"/>
      <c r="F6" s="30"/>
      <c r="H6" s="31"/>
      <c r="I6" s="11" t="s">
        <v>50</v>
      </c>
      <c r="O6" s="1">
        <v>1</v>
      </c>
      <c r="Q6" s="1">
        <v>1900</v>
      </c>
    </row>
    <row r="7" spans="1:17" ht="16.5" customHeight="1" x14ac:dyDescent="0.2">
      <c r="A7" s="66"/>
      <c r="B7" s="66"/>
      <c r="C7" s="68"/>
      <c r="D7" s="253" t="s">
        <v>58</v>
      </c>
      <c r="E7" s="254"/>
      <c r="F7" s="32"/>
      <c r="H7" s="31"/>
      <c r="I7" s="11" t="s">
        <v>52</v>
      </c>
      <c r="K7" s="7" t="s">
        <v>52</v>
      </c>
      <c r="M7" s="7" t="s">
        <v>51</v>
      </c>
      <c r="O7" s="1">
        <v>2</v>
      </c>
      <c r="Q7" s="1">
        <v>1901</v>
      </c>
    </row>
    <row r="8" spans="1:17" ht="16.5" customHeight="1" x14ac:dyDescent="0.2">
      <c r="A8" s="66"/>
      <c r="B8" s="66"/>
      <c r="C8" s="68"/>
      <c r="D8" s="253" t="s">
        <v>64</v>
      </c>
      <c r="E8" s="254"/>
      <c r="F8" s="33"/>
      <c r="I8" s="12" t="s">
        <v>53</v>
      </c>
      <c r="K8" s="1" t="s">
        <v>36</v>
      </c>
      <c r="M8" s="1">
        <v>90</v>
      </c>
      <c r="O8" s="1">
        <v>3</v>
      </c>
      <c r="Q8" s="1">
        <v>1902</v>
      </c>
    </row>
    <row r="9" spans="1:17" ht="16.5" customHeight="1" x14ac:dyDescent="0.2">
      <c r="A9" s="66"/>
      <c r="B9" s="74"/>
      <c r="C9" s="68"/>
      <c r="D9" s="273" t="s">
        <v>59</v>
      </c>
      <c r="E9" s="274"/>
      <c r="F9" s="32"/>
      <c r="H9" s="33"/>
      <c r="I9" s="11" t="s">
        <v>51</v>
      </c>
      <c r="K9" s="1" t="s">
        <v>37</v>
      </c>
      <c r="M9" s="1">
        <v>180</v>
      </c>
      <c r="O9" s="1">
        <v>4</v>
      </c>
      <c r="Q9" s="1">
        <v>1903</v>
      </c>
    </row>
    <row r="10" spans="1:17" ht="16.5" customHeight="1" x14ac:dyDescent="0.2">
      <c r="A10" s="68"/>
      <c r="B10" s="68"/>
      <c r="C10" s="68"/>
      <c r="D10" s="253" t="str">
        <f>IF(I9=180,"Situatie links (vlak/negge)","")</f>
        <v/>
      </c>
      <c r="E10" s="254"/>
      <c r="H10" s="33"/>
      <c r="I10" s="11"/>
      <c r="K10" s="7"/>
      <c r="O10" s="1">
        <v>5</v>
      </c>
      <c r="Q10" s="1">
        <v>1904</v>
      </c>
    </row>
    <row r="11" spans="1:17" ht="16.5" customHeight="1" x14ac:dyDescent="0.2">
      <c r="A11" s="76"/>
      <c r="B11" s="68"/>
      <c r="C11" s="68"/>
      <c r="D11" s="273" t="s">
        <v>60</v>
      </c>
      <c r="E11" s="274"/>
      <c r="F11" s="36"/>
      <c r="H11" s="33"/>
      <c r="I11" s="11" t="s">
        <v>51</v>
      </c>
      <c r="K11" s="7" t="s">
        <v>54</v>
      </c>
      <c r="O11" s="1">
        <v>6</v>
      </c>
      <c r="Q11" s="1">
        <v>1905</v>
      </c>
    </row>
    <row r="12" spans="1:17" ht="16.5" customHeight="1" x14ac:dyDescent="0.2">
      <c r="A12" s="76"/>
      <c r="B12" s="68"/>
      <c r="C12" s="68"/>
      <c r="D12" s="253" t="str">
        <f>IF(I11=180,"Situatie rechts (vlak/negge)","")</f>
        <v/>
      </c>
      <c r="E12" s="254"/>
      <c r="H12" s="31"/>
      <c r="I12" s="11"/>
      <c r="K12" s="1" t="s">
        <v>38</v>
      </c>
      <c r="O12" s="1">
        <v>7</v>
      </c>
      <c r="Q12" s="1">
        <v>1906</v>
      </c>
    </row>
    <row r="13" spans="1:17" ht="16.5" customHeight="1" x14ac:dyDescent="0.2">
      <c r="A13" s="76"/>
      <c r="B13" s="68"/>
      <c r="C13" s="68"/>
      <c r="D13" s="259" t="s">
        <v>62</v>
      </c>
      <c r="E13" s="260"/>
      <c r="H13" s="31"/>
      <c r="I13" s="19" t="s">
        <v>54</v>
      </c>
      <c r="K13" s="1" t="s">
        <v>39</v>
      </c>
      <c r="O13" s="1">
        <v>8</v>
      </c>
      <c r="Q13" s="1">
        <v>1907</v>
      </c>
    </row>
    <row r="14" spans="1:17" ht="16.5" customHeight="1" thickBot="1" x14ac:dyDescent="0.25">
      <c r="A14" s="80"/>
      <c r="B14" s="68"/>
      <c r="C14" s="68"/>
      <c r="D14" s="263" t="s">
        <v>61</v>
      </c>
      <c r="E14" s="264"/>
      <c r="F14" s="136"/>
      <c r="G14" s="35"/>
      <c r="H14" s="35"/>
      <c r="I14" s="20" t="s">
        <v>55</v>
      </c>
      <c r="O14" s="1">
        <v>9</v>
      </c>
      <c r="Q14" s="1">
        <v>1908</v>
      </c>
    </row>
    <row r="15" spans="1:17" ht="16.5" customHeight="1" x14ac:dyDescent="0.2">
      <c r="A15" s="76"/>
      <c r="B15" s="81" t="str">
        <f>IF(OR(NOT(B16=""),NOT(B18=""),NOT(B19="")),"Opmerkingen","")</f>
        <v>Opmerkingen</v>
      </c>
      <c r="C15" s="82"/>
      <c r="D15" s="40"/>
      <c r="E15" s="88"/>
      <c r="F15" s="40"/>
      <c r="H15" s="31"/>
      <c r="I15" s="21"/>
      <c r="K15" s="1" t="s">
        <v>40</v>
      </c>
      <c r="O15" s="1">
        <v>10</v>
      </c>
      <c r="Q15" s="1">
        <v>1909</v>
      </c>
    </row>
    <row r="16" spans="1:17" ht="16.5" customHeight="1" x14ac:dyDescent="0.2">
      <c r="A16" s="76"/>
      <c r="B16" s="255" t="str">
        <f>IF(I5&gt;1,"U dient de handleiding te volgen om aan de HMB garantie eisen te kunnen voldoen","")</f>
        <v>U dient de handleiding te volgen om aan de HMB garantie eisen te kunnen voldoen</v>
      </c>
      <c r="C16" s="256"/>
      <c r="E16" s="21"/>
      <c r="H16" s="31"/>
      <c r="I16" s="60"/>
      <c r="K16" s="1" t="s">
        <v>41</v>
      </c>
      <c r="O16" s="1">
        <v>11</v>
      </c>
      <c r="Q16" s="1">
        <v>1910</v>
      </c>
    </row>
    <row r="17" spans="1:17" ht="16.5" customHeight="1" thickBot="1" x14ac:dyDescent="0.25">
      <c r="A17" s="76"/>
      <c r="B17" s="255"/>
      <c r="C17" s="256"/>
      <c r="E17" s="91"/>
      <c r="H17" s="31"/>
      <c r="I17" s="84" t="s">
        <v>23</v>
      </c>
      <c r="O17" s="1">
        <v>12</v>
      </c>
      <c r="Q17" s="1">
        <v>1911</v>
      </c>
    </row>
    <row r="18" spans="1:17" ht="16.5" customHeight="1" x14ac:dyDescent="0.2">
      <c r="A18" s="76"/>
      <c r="B18" s="142" t="str">
        <f>IF(I5&gt;0,"Max. 60kg per deur","")</f>
        <v>Max. 60kg per deur</v>
      </c>
      <c r="C18" s="143"/>
      <c r="D18" s="40"/>
      <c r="E18" s="88"/>
      <c r="F18" s="40"/>
      <c r="H18" s="31"/>
      <c r="I18" s="89"/>
      <c r="K18" s="7"/>
      <c r="O18" s="1">
        <v>13</v>
      </c>
      <c r="Q18" s="1">
        <v>1912</v>
      </c>
    </row>
    <row r="19" spans="1:17" ht="16.5" customHeight="1" x14ac:dyDescent="0.2">
      <c r="A19" s="80"/>
      <c r="B19" s="142" t="str">
        <f>IF(I5&gt;0,"Max. 930mm per deur","")</f>
        <v>Max. 930mm per deur</v>
      </c>
      <c r="C19" s="143"/>
      <c r="D19" s="40"/>
      <c r="E19" s="41"/>
      <c r="F19" s="40"/>
      <c r="H19" s="31"/>
      <c r="I19" s="90"/>
      <c r="K19" s="7"/>
      <c r="O19" s="1">
        <v>14</v>
      </c>
      <c r="Q19" s="1">
        <v>1913</v>
      </c>
    </row>
    <row r="20" spans="1:17" ht="16.5" customHeight="1" thickBot="1" x14ac:dyDescent="0.25">
      <c r="A20" s="80"/>
      <c r="B20" s="257"/>
      <c r="C20" s="87"/>
      <c r="E20" s="91"/>
      <c r="H20" s="31"/>
      <c r="I20" s="91"/>
      <c r="O20" s="1">
        <v>15</v>
      </c>
      <c r="Q20" s="1">
        <v>1914</v>
      </c>
    </row>
    <row r="21" spans="1:17" ht="16.5" customHeight="1" thickBot="1" x14ac:dyDescent="0.25">
      <c r="A21" s="92"/>
      <c r="B21" s="258"/>
      <c r="C21" s="93"/>
      <c r="D21" s="44"/>
      <c r="E21" s="49"/>
      <c r="F21" s="49"/>
      <c r="G21" s="49"/>
      <c r="H21" s="49"/>
      <c r="I21" s="275" t="s">
        <v>4</v>
      </c>
      <c r="O21" s="1">
        <v>16</v>
      </c>
      <c r="Q21" s="1">
        <v>1915</v>
      </c>
    </row>
    <row r="22" spans="1:17" ht="16.5" customHeight="1" thickBot="1" x14ac:dyDescent="0.25">
      <c r="A22" s="267" t="s">
        <v>7</v>
      </c>
      <c r="B22" s="268"/>
      <c r="C22" s="137"/>
      <c r="D22" s="138"/>
      <c r="E22" s="132" t="s">
        <v>0</v>
      </c>
      <c r="F22" s="132"/>
      <c r="G22" s="201" t="s">
        <v>2</v>
      </c>
      <c r="H22" s="201" t="s">
        <v>3</v>
      </c>
      <c r="I22" s="276"/>
      <c r="K22" s="7" t="s">
        <v>55</v>
      </c>
      <c r="O22" s="1">
        <v>17</v>
      </c>
      <c r="Q22" s="1">
        <v>1916</v>
      </c>
    </row>
    <row r="23" spans="1:17" ht="16.5" customHeight="1" x14ac:dyDescent="0.2">
      <c r="A23" s="277" t="s">
        <v>65</v>
      </c>
      <c r="B23" s="278"/>
      <c r="C23" s="37"/>
      <c r="D23" s="37"/>
      <c r="E23" s="22" t="str">
        <f>IF(I23&gt;0,"* 500290 *","500290")</f>
        <v>500290</v>
      </c>
      <c r="F23" s="193">
        <v>500290</v>
      </c>
      <c r="G23" s="205">
        <f>VLOOKUP(F23,Onderdelenlijst!$A$3:$C$65,3,FALSE)</f>
        <v>189.6</v>
      </c>
      <c r="H23" s="183">
        <f>I23*G23</f>
        <v>0</v>
      </c>
      <c r="I23" s="199">
        <f>IF(AND(I7="cilinder",I6&lt;2301),I5,0)</f>
        <v>0</v>
      </c>
      <c r="K23" s="7" t="s">
        <v>48</v>
      </c>
      <c r="O23" s="1">
        <v>18</v>
      </c>
      <c r="Q23" s="1">
        <v>1917</v>
      </c>
    </row>
    <row r="24" spans="1:17" ht="16.5" customHeight="1" x14ac:dyDescent="0.2">
      <c r="A24" s="261" t="s">
        <v>66</v>
      </c>
      <c r="B24" s="262"/>
      <c r="C24" s="28"/>
      <c r="D24" s="28"/>
      <c r="E24" s="25" t="str">
        <f>IF(I24&gt;0,"* 500310 *","500310")</f>
        <v>500310</v>
      </c>
      <c r="F24" s="194">
        <v>500310</v>
      </c>
      <c r="G24" s="206">
        <f>VLOOKUP(F24,Onderdelenlijst!$A$3:$C$65,3,FALSE)</f>
        <v>189.6</v>
      </c>
      <c r="H24" s="184">
        <f>I24*G24</f>
        <v>0</v>
      </c>
      <c r="I24" s="118">
        <f>IF(AND(I7="cilinder",I6&gt;2300),I5,0)</f>
        <v>0</v>
      </c>
      <c r="K24" s="7" t="s">
        <v>47</v>
      </c>
      <c r="O24" s="1">
        <v>19</v>
      </c>
      <c r="Q24" s="1">
        <v>1918</v>
      </c>
    </row>
    <row r="25" spans="1:17" ht="16.5" customHeight="1" x14ac:dyDescent="0.2">
      <c r="A25" s="266" t="str">
        <f>VLOOKUP(F25,Onderdelenlijst!A:C,2,FALSE)</f>
        <v>Serie 52 PC92 DM55 VP24x1700 kr.bed.</v>
      </c>
      <c r="B25" s="262"/>
      <c r="C25" s="28"/>
      <c r="D25" s="28"/>
      <c r="E25" s="25" t="str">
        <f>IF(I25&gt;0,"* 552026 *","552026")</f>
        <v>552026</v>
      </c>
      <c r="F25" s="194">
        <v>552026</v>
      </c>
      <c r="G25" s="206">
        <f>VLOOKUP(F25,Onderdelenlijst!$A$3:$C$65,3,FALSE)</f>
        <v>177.5</v>
      </c>
      <c r="H25" s="184">
        <f>I25*G25</f>
        <v>0</v>
      </c>
      <c r="I25" s="118">
        <f>IF(AND(I7="kruk",I6&lt;2301),I5,0)</f>
        <v>0</v>
      </c>
      <c r="O25" s="1">
        <v>20</v>
      </c>
      <c r="Q25" s="1">
        <v>1919</v>
      </c>
    </row>
    <row r="26" spans="1:17" ht="16.5" customHeight="1" x14ac:dyDescent="0.2">
      <c r="A26" s="266" t="str">
        <f>VLOOKUP(F26,Onderdelenlijst!A:C,2,FALSE)</f>
        <v>Serie 52 PC92 DM55 VP24x1950 kr.bed.</v>
      </c>
      <c r="B26" s="262"/>
      <c r="C26" s="28"/>
      <c r="D26" s="28"/>
      <c r="E26" s="25" t="str">
        <f>IF(I26&gt;0,"* 552126 *","552126")</f>
        <v>552126</v>
      </c>
      <c r="F26" s="194">
        <v>552126</v>
      </c>
      <c r="G26" s="206">
        <f>VLOOKUP(F26,Onderdelenlijst!$A$3:$C$65,3,FALSE)</f>
        <v>177.5</v>
      </c>
      <c r="H26" s="184">
        <f>I26*G26</f>
        <v>0</v>
      </c>
      <c r="I26" s="118">
        <f>IF(AND(I7="kruk",I6&gt;2300),I5,0)</f>
        <v>0</v>
      </c>
      <c r="O26" s="1">
        <v>21</v>
      </c>
      <c r="Q26" s="1">
        <v>1920</v>
      </c>
    </row>
    <row r="27" spans="1:17" ht="16.5" customHeight="1" x14ac:dyDescent="0.2">
      <c r="A27" s="266" t="str">
        <f>VLOOKUP(F27,Onderdelenlijst!A:C,2,FALSE)</f>
        <v>HMB mpdl ULTRA Inbouw(2300mm)240/290</v>
      </c>
      <c r="B27" s="262"/>
      <c r="C27" s="28"/>
      <c r="D27" s="28"/>
      <c r="E27" s="25" t="str">
        <f>IF(I27&gt;0,"* 500801 *","500801")</f>
        <v>500801</v>
      </c>
      <c r="F27" s="194">
        <v>500801</v>
      </c>
      <c r="G27" s="206">
        <f>VLOOKUP(F27,Onderdelenlijst!$A$3:$C$65,3,FALSE)</f>
        <v>276.48</v>
      </c>
      <c r="H27" s="184">
        <f t="shared" ref="H27:H32" si="0">I27*G27</f>
        <v>0</v>
      </c>
      <c r="I27" s="118">
        <f>IF(AND(I8="multipoint de luxe inbouw",I6&gt;1899,I6&lt;2301),I5,0)</f>
        <v>0</v>
      </c>
      <c r="Q27" s="1">
        <v>1921</v>
      </c>
    </row>
    <row r="28" spans="1:17" ht="16.5" customHeight="1" x14ac:dyDescent="0.2">
      <c r="A28" s="266" t="str">
        <f>VLOOKUP(F28,Onderdelenlijst!A:C,2,FALSE)</f>
        <v>HMB mpdl ULTRA Inbouw(2500mm)270/310</v>
      </c>
      <c r="B28" s="262"/>
      <c r="C28" s="28"/>
      <c r="D28" s="28"/>
      <c r="E28" s="25" t="str">
        <f>IF(I28&gt;0,"* 500802 *","500802")</f>
        <v>500802</v>
      </c>
      <c r="F28" s="194">
        <v>500802</v>
      </c>
      <c r="G28" s="206">
        <f>VLOOKUP(F28,Onderdelenlijst!$A$3:$C$65,3,FALSE)</f>
        <v>276.48</v>
      </c>
      <c r="H28" s="184">
        <f t="shared" si="0"/>
        <v>0</v>
      </c>
      <c r="I28" s="118">
        <f>IF(AND(I8="multipoint de luxe inbouw",I6&gt;2300,I6&lt;2501),I5,0)</f>
        <v>0</v>
      </c>
      <c r="Q28" s="1">
        <v>1922</v>
      </c>
    </row>
    <row r="29" spans="1:17" ht="16.5" customHeight="1" x14ac:dyDescent="0.2">
      <c r="A29" s="266" t="str">
        <f>VLOOKUP(F29,Onderdelenlijst!A:C,2,FALSE)</f>
        <v>HMB mpdl ULTRA Inbouw(3200mm)270/310</v>
      </c>
      <c r="B29" s="262"/>
      <c r="C29" s="28"/>
      <c r="D29" s="28"/>
      <c r="E29" s="25" t="str">
        <f>IF(I29&gt;0,"* 500803 *","500803")</f>
        <v>500803</v>
      </c>
      <c r="F29" s="194">
        <v>500803</v>
      </c>
      <c r="G29" s="206">
        <f>VLOOKUP(F29,Onderdelenlijst!$A$3:$C$65,3,FALSE)</f>
        <v>330.64</v>
      </c>
      <c r="H29" s="184">
        <f t="shared" si="0"/>
        <v>0</v>
      </c>
      <c r="I29" s="118">
        <f>IF(AND(I8="multipoint de luxe inbouw",I6&gt;2500,I6&lt;3201),I5,0)</f>
        <v>0</v>
      </c>
      <c r="Q29" s="1">
        <v>1923</v>
      </c>
    </row>
    <row r="30" spans="1:17" ht="16.5" customHeight="1" x14ac:dyDescent="0.2">
      <c r="A30" s="266" t="str">
        <f>VLOOKUP(F30,Onderdelenlijst!A:C,2,FALSE)</f>
        <v>HMB mpdl ULTRA Opbouw(2300mm)240/290</v>
      </c>
      <c r="B30" s="262"/>
      <c r="C30" s="28"/>
      <c r="D30" s="28"/>
      <c r="E30" s="25" t="str">
        <f>IF(I30&gt;0,"* 500831 *","500831")</f>
        <v>500831</v>
      </c>
      <c r="F30" s="194">
        <v>500831</v>
      </c>
      <c r="G30" s="206">
        <f>VLOOKUP(F30,Onderdelenlijst!$A$3:$C$65,3,FALSE)</f>
        <v>306.68</v>
      </c>
      <c r="H30" s="184">
        <f t="shared" si="0"/>
        <v>0</v>
      </c>
      <c r="I30" s="118">
        <f>IF(AND(I8="multipoint de luxe opbouw",I6&gt;1899,I6&lt;2301),I5,0)</f>
        <v>0</v>
      </c>
      <c r="Q30" s="1">
        <v>1924</v>
      </c>
    </row>
    <row r="31" spans="1:17" ht="16.5" customHeight="1" x14ac:dyDescent="0.2">
      <c r="A31" s="266" t="str">
        <f>VLOOKUP(F31,Onderdelenlijst!A:C,2,FALSE)</f>
        <v>HMB mpdl ULTRA Opbouw(2500mm)270/310</v>
      </c>
      <c r="B31" s="262"/>
      <c r="C31" s="28"/>
      <c r="D31" s="28"/>
      <c r="E31" s="25" t="str">
        <f>IF(I31&gt;0,"* 500832 *","500832")</f>
        <v>500832</v>
      </c>
      <c r="F31" s="194">
        <v>500832</v>
      </c>
      <c r="G31" s="206">
        <f>VLOOKUP(F31,Onderdelenlijst!$A$3:$C$65,3,FALSE)</f>
        <v>319.51</v>
      </c>
      <c r="H31" s="184">
        <f t="shared" si="0"/>
        <v>0</v>
      </c>
      <c r="I31" s="118">
        <f>IF(AND(I8="multipoint de luxe opbouw",I6&gt;2300,I6&lt;2501),I5,0)</f>
        <v>0</v>
      </c>
      <c r="Q31" s="1">
        <v>1925</v>
      </c>
    </row>
    <row r="32" spans="1:17" ht="16.5" customHeight="1" x14ac:dyDescent="0.2">
      <c r="A32" s="266" t="str">
        <f>VLOOKUP(F32,Onderdelenlijst!A:C,2,FALSE)</f>
        <v>HMB mpdl ULTRA Opbouw(3200mm)270/310</v>
      </c>
      <c r="B32" s="262"/>
      <c r="C32" s="28"/>
      <c r="D32" s="28"/>
      <c r="E32" s="25" t="str">
        <f>IF(I32&gt;0,"* 500833 *","500833")</f>
        <v>500833</v>
      </c>
      <c r="F32" s="194">
        <v>500833</v>
      </c>
      <c r="G32" s="206">
        <f>VLOOKUP(F32,Onderdelenlijst!$A$3:$C$65,3,FALSE)</f>
        <v>365.72</v>
      </c>
      <c r="H32" s="184">
        <f t="shared" si="0"/>
        <v>0</v>
      </c>
      <c r="I32" s="118">
        <f>IF(AND(I8="multipoint de luxe opbouw",I6&gt;2500,I6&lt;3201),I5,0)</f>
        <v>0</v>
      </c>
      <c r="Q32" s="1">
        <v>1926</v>
      </c>
    </row>
    <row r="33" spans="1:17" ht="16.5" customHeight="1" x14ac:dyDescent="0.2">
      <c r="A33" s="261" t="s">
        <v>46</v>
      </c>
      <c r="B33" s="262"/>
      <c r="C33" s="28"/>
      <c r="D33" s="28"/>
      <c r="E33" s="25" t="str">
        <f>IF(I33&gt;0,"* 102807 *","102807")</f>
        <v>102807</v>
      </c>
      <c r="F33" s="194">
        <v>102807</v>
      </c>
      <c r="G33" s="206">
        <f>VLOOKUP(F33,Onderdelenlijst!$A$3:$C$65,3,FALSE)</f>
        <v>171.69</v>
      </c>
      <c r="H33" s="184">
        <f t="shared" ref="H33:H63" si="1">I33*G33</f>
        <v>0</v>
      </c>
      <c r="I33" s="118">
        <f>IF(AND(I9=180,I10="vlak"),I5*4,0)</f>
        <v>0</v>
      </c>
      <c r="Q33" s="1">
        <v>1927</v>
      </c>
    </row>
    <row r="34" spans="1:17" ht="16.5" customHeight="1" x14ac:dyDescent="0.2">
      <c r="A34" s="261" t="s">
        <v>45</v>
      </c>
      <c r="B34" s="262"/>
      <c r="C34" s="28"/>
      <c r="D34" s="28"/>
      <c r="E34" s="25" t="str">
        <f>IF(I34&gt;0,"* 102808 *","102808")</f>
        <v>102808</v>
      </c>
      <c r="F34" s="194">
        <v>102808</v>
      </c>
      <c r="G34" s="206">
        <f>VLOOKUP(F34,Onderdelenlijst!$A$3:$C$65,3,FALSE)</f>
        <v>171.69</v>
      </c>
      <c r="H34" s="184">
        <f t="shared" si="1"/>
        <v>0</v>
      </c>
      <c r="I34" s="118">
        <f>IF(AND(I11=180,I12="vlak"),I5*4,0)</f>
        <v>0</v>
      </c>
      <c r="Q34" s="1">
        <v>1928</v>
      </c>
    </row>
    <row r="35" spans="1:17" ht="16.5" customHeight="1" x14ac:dyDescent="0.2">
      <c r="A35" s="266" t="str">
        <f>VLOOKUP(F35,Onderdelenlijst!A:C,2,FALSE)</f>
        <v>Verlengd scharnier 80mm Din L</v>
      </c>
      <c r="B35" s="262"/>
      <c r="C35" s="28"/>
      <c r="D35" s="28"/>
      <c r="E35" s="25" t="str">
        <f>IF(I35&gt;0,"* 102805 *","102805")</f>
        <v>102805</v>
      </c>
      <c r="F35" s="194">
        <v>102805</v>
      </c>
      <c r="G35" s="206">
        <f>VLOOKUP(F35,Onderdelenlijst!$A$3:$C$65,3,FALSE)</f>
        <v>171.69</v>
      </c>
      <c r="H35" s="184">
        <f t="shared" si="1"/>
        <v>0</v>
      </c>
      <c r="I35" s="118">
        <f>IF(I9=90,I5*4,0)</f>
        <v>0</v>
      </c>
      <c r="Q35" s="1">
        <v>1929</v>
      </c>
    </row>
    <row r="36" spans="1:17" ht="16.5" customHeight="1" x14ac:dyDescent="0.2">
      <c r="A36" s="266" t="str">
        <f>VLOOKUP(F36,Onderdelenlijst!A:C,2,FALSE)</f>
        <v>Verlengd scharnier 80mm Din R</v>
      </c>
      <c r="B36" s="262"/>
      <c r="C36" s="28"/>
      <c r="D36" s="28"/>
      <c r="E36" s="25" t="str">
        <f>IF(I36&gt;0,"* 102806 *","102806")</f>
        <v>102806</v>
      </c>
      <c r="F36" s="194">
        <v>102806</v>
      </c>
      <c r="G36" s="206">
        <f>VLOOKUP(F36,Onderdelenlijst!$A$3:$C$65,3,FALSE)</f>
        <v>171.69</v>
      </c>
      <c r="H36" s="184">
        <f t="shared" si="1"/>
        <v>0</v>
      </c>
      <c r="I36" s="118">
        <f>IF(I11=90,I5*4,0)</f>
        <v>0</v>
      </c>
      <c r="Q36" s="1">
        <v>1930</v>
      </c>
    </row>
    <row r="37" spans="1:17" ht="16.5" customHeight="1" x14ac:dyDescent="0.2">
      <c r="A37" s="266" t="str">
        <f>VLOOKUP(F37,Onderdelenlijst!A:C,2,FALSE)</f>
        <v>Verlengd scharnier 160mm Din L - VERVALLEN</v>
      </c>
      <c r="B37" s="262"/>
      <c r="C37" s="28"/>
      <c r="D37" s="28"/>
      <c r="E37" s="25" t="str">
        <f>IF(I37&gt;0,"* 102809 *","102809")</f>
        <v>102809</v>
      </c>
      <c r="F37" s="194">
        <v>102809</v>
      </c>
      <c r="G37" s="206" t="str">
        <f>VLOOKUP(F37,Onderdelenlijst!$A$3:$C$65,3,FALSE)</f>
        <v>vervallen</v>
      </c>
      <c r="H37" s="184" t="str">
        <f>IF(I37&gt;0,"CONTACT HMB","€ 0,00")</f>
        <v>€ 0,00</v>
      </c>
      <c r="I37" s="118">
        <f t="shared" ref="I37:I38" si="2">IF(I12=90,I6*4,0)</f>
        <v>0</v>
      </c>
      <c r="Q37" s="1">
        <v>1931</v>
      </c>
    </row>
    <row r="38" spans="1:17" ht="16.5" customHeight="1" x14ac:dyDescent="0.2">
      <c r="A38" s="266" t="str">
        <f>VLOOKUP(F38,Onderdelenlijst!A:C,2,FALSE)</f>
        <v>Verlengd scharnier 160mm Din R - VERVALLEN</v>
      </c>
      <c r="B38" s="262"/>
      <c r="C38" s="28"/>
      <c r="D38" s="28"/>
      <c r="E38" s="25" t="str">
        <f>IF(I38&gt;0,"* 102810 *","102810")</f>
        <v>102810</v>
      </c>
      <c r="F38" s="194">
        <v>102810</v>
      </c>
      <c r="G38" s="206" t="str">
        <f>VLOOKUP(F38,Onderdelenlijst!$A$3:$C$65,3,FALSE)</f>
        <v>vervallen</v>
      </c>
      <c r="H38" s="184" t="str">
        <f>IF(I38&gt;0,"CONTACT HMB","€ 0,00")</f>
        <v>€ 0,00</v>
      </c>
      <c r="I38" s="118">
        <f t="shared" si="2"/>
        <v>0</v>
      </c>
      <c r="Q38" s="1">
        <v>1932</v>
      </c>
    </row>
    <row r="39" spans="1:17" ht="16.5" customHeight="1" x14ac:dyDescent="0.2">
      <c r="A39" s="266" t="str">
        <f>VLOOKUP(F39,Onderdelenlijst!A:C,2,FALSE)</f>
        <v>Set kogelpaumelles L compleet</v>
      </c>
      <c r="B39" s="262"/>
      <c r="C39" s="28"/>
      <c r="D39" s="28"/>
      <c r="E39" s="25" t="str">
        <f>IF(I39&gt;0,"* 102803 *","102803")</f>
        <v>* 102803 *</v>
      </c>
      <c r="F39" s="194">
        <v>102803</v>
      </c>
      <c r="G39" s="206">
        <f>VLOOKUP(F39,Onderdelenlijst!$A$3:$C$65,3,FALSE)</f>
        <v>290.14</v>
      </c>
      <c r="H39" s="184" t="e">
        <f t="shared" si="1"/>
        <v>#VALUE!</v>
      </c>
      <c r="I39" s="118" t="str">
        <f>I5</f>
        <v>Selecteer aantal</v>
      </c>
      <c r="Q39" s="1">
        <v>1933</v>
      </c>
    </row>
    <row r="40" spans="1:17" ht="16.5" customHeight="1" x14ac:dyDescent="0.2">
      <c r="A40" s="266" t="str">
        <f>VLOOKUP(F40,Onderdelenlijst!A:C,2,FALSE)</f>
        <v>Set kogelpaumelles R compleet</v>
      </c>
      <c r="B40" s="262"/>
      <c r="C40" s="28"/>
      <c r="D40" s="28"/>
      <c r="E40" s="25" t="str">
        <f>IF(I40&gt;0,"* 102804 *","102804")</f>
        <v>* 102804 *</v>
      </c>
      <c r="F40" s="194">
        <v>102804</v>
      </c>
      <c r="G40" s="206">
        <f>VLOOKUP(F40,Onderdelenlijst!$A$3:$C$65,3,FALSE)</f>
        <v>290.14</v>
      </c>
      <c r="H40" s="184" t="e">
        <f t="shared" si="1"/>
        <v>#VALUE!</v>
      </c>
      <c r="I40" s="118" t="str">
        <f>I5</f>
        <v>Selecteer aantal</v>
      </c>
      <c r="Q40" s="1">
        <v>1934</v>
      </c>
    </row>
    <row r="41" spans="1:17" customFormat="1" ht="16.5" customHeight="1" x14ac:dyDescent="0.2">
      <c r="A41" s="266" t="str">
        <f>VLOOKUP(F41,Onderdelenlijst!A:C,2,FALSE)</f>
        <v>Sluitkom onder- en bovendorpel (Grijs)</v>
      </c>
      <c r="B41" s="262"/>
      <c r="C41" s="28"/>
      <c r="D41" s="139"/>
      <c r="E41" s="25" t="str">
        <f>IF(I41&gt;0,"* 707031 *","707031")</f>
        <v>707031</v>
      </c>
      <c r="F41" s="194">
        <v>707031</v>
      </c>
      <c r="G41" s="206">
        <f>VLOOKUP(F41,Onderdelenlijst!$A$3:$C$65,3,FALSE)</f>
        <v>10.54</v>
      </c>
      <c r="H41" s="184">
        <f t="shared" si="1"/>
        <v>0</v>
      </c>
      <c r="I41" s="118">
        <f>IF(I13="grijs",2*I5,0)</f>
        <v>0</v>
      </c>
      <c r="Q41" s="1">
        <v>1935</v>
      </c>
    </row>
    <row r="42" spans="1:17" customFormat="1" ht="16.5" customHeight="1" x14ac:dyDescent="0.2">
      <c r="A42" s="266" t="str">
        <f>VLOOKUP(F42,Onderdelenlijst!A:C,2,FALSE)</f>
        <v>Sluitkraag 9 graden t.b.v. onderdorpel (Grijs)</v>
      </c>
      <c r="B42" s="262"/>
      <c r="C42" s="28"/>
      <c r="D42" s="139"/>
      <c r="E42" s="25" t="str">
        <f>IF(I42&gt;0,"* 600676 *","600676")</f>
        <v>600676</v>
      </c>
      <c r="F42" s="194">
        <v>600676</v>
      </c>
      <c r="G42" s="206">
        <f>VLOOKUP(F42,Onderdelenlijst!$A$3:$C$65,3,FALSE)</f>
        <v>2.19</v>
      </c>
      <c r="H42" s="184">
        <f t="shared" si="1"/>
        <v>0</v>
      </c>
      <c r="I42" s="118">
        <f>IF(I13="grijs",I5,0)</f>
        <v>0</v>
      </c>
      <c r="Q42" s="1">
        <v>1936</v>
      </c>
    </row>
    <row r="43" spans="1:17" customFormat="1" ht="16.5" customHeight="1" x14ac:dyDescent="0.2">
      <c r="A43" s="266" t="str">
        <f>VLOOKUP(F43,Onderdelenlijst!A:C,2,FALSE)</f>
        <v>Sluitkom onder- en bovendorpel (Zwart)</v>
      </c>
      <c r="B43" s="262"/>
      <c r="C43" s="28"/>
      <c r="D43" s="139"/>
      <c r="E43" s="25" t="str">
        <f>IF(I43&gt;0,"* 707031Z *","707031Z")</f>
        <v>707031Z</v>
      </c>
      <c r="F43" s="194" t="s">
        <v>27</v>
      </c>
      <c r="G43" s="206">
        <f>VLOOKUP(F43,Onderdelenlijst!$A$3:$C$65,3,FALSE)</f>
        <v>10.54</v>
      </c>
      <c r="H43" s="184">
        <f>I43*G43</f>
        <v>0</v>
      </c>
      <c r="I43" s="118">
        <f>IF(I13="zwart",6*I5,0)</f>
        <v>0</v>
      </c>
      <c r="Q43" s="1">
        <v>1937</v>
      </c>
    </row>
    <row r="44" spans="1:17" customFormat="1" ht="16.5" customHeight="1" x14ac:dyDescent="0.2">
      <c r="A44" s="266" t="str">
        <f>VLOOKUP(F44,Onderdelenlijst!A:C,2,FALSE)</f>
        <v>Sluitkraag 6 graden t.b.v. onderdorpel (Zwart)</v>
      </c>
      <c r="B44" s="262"/>
      <c r="C44" s="28"/>
      <c r="D44" s="139"/>
      <c r="E44" s="25" t="str">
        <f>IF(I44&gt;0,"* 600686Z *","600686Z")</f>
        <v>600686Z</v>
      </c>
      <c r="F44" s="194" t="s">
        <v>30</v>
      </c>
      <c r="G44" s="206">
        <f>VLOOKUP(F44,Onderdelenlijst!$A$3:$C$65,3,FALSE)</f>
        <v>2.19</v>
      </c>
      <c r="H44" s="184">
        <f t="shared" si="1"/>
        <v>0</v>
      </c>
      <c r="I44" s="118">
        <f>IF(I13="zwart",3*I5,0)</f>
        <v>0</v>
      </c>
      <c r="Q44" s="1">
        <v>1938</v>
      </c>
    </row>
    <row r="45" spans="1:17" ht="16.5" customHeight="1" x14ac:dyDescent="0.2">
      <c r="A45" s="266" t="str">
        <f>VLOOKUP(F45,Onderdelenlijst!A:C,2,FALSE)</f>
        <v>Montagehandleiding 4 seizoenenpui</v>
      </c>
      <c r="B45" s="262"/>
      <c r="C45" s="28"/>
      <c r="D45" s="28"/>
      <c r="E45" s="25" t="str">
        <f>IF(I45&gt;0,"* handleiding *","handleiding")</f>
        <v>* handleiding *</v>
      </c>
      <c r="F45" s="194" t="s">
        <v>14</v>
      </c>
      <c r="G45" s="206">
        <f>VLOOKUP(F45,Onderdelenlijst!$A$3:$C$65,3,FALSE)</f>
        <v>0</v>
      </c>
      <c r="H45" s="184">
        <f t="shared" si="1"/>
        <v>0</v>
      </c>
      <c r="I45" s="118">
        <f>IF(I5&gt;0,1,0)</f>
        <v>1</v>
      </c>
      <c r="Q45" s="1">
        <v>1939</v>
      </c>
    </row>
    <row r="46" spans="1:17" ht="16.5" customHeight="1" x14ac:dyDescent="0.2">
      <c r="A46" s="266" t="str">
        <f>VLOOKUP(F46,Onderdelenlijst!A:C,2,FALSE)</f>
        <v>Mp 4-seiz. Ultra 2015 R inkortbaar</v>
      </c>
      <c r="B46" s="262"/>
      <c r="C46" s="28"/>
      <c r="D46" s="28"/>
      <c r="E46" s="25" t="str">
        <f>IF(I46&gt;0,"* 105910 *","105910")</f>
        <v>105910</v>
      </c>
      <c r="F46" s="194">
        <v>105910</v>
      </c>
      <c r="G46" s="206">
        <f>VLOOKUP(F46,Onderdelenlijst!$A$3:$C$65,3,FALSE)</f>
        <v>654.70000000000005</v>
      </c>
      <c r="H46" s="184">
        <f t="shared" si="1"/>
        <v>0</v>
      </c>
      <c r="I46" s="118">
        <f>IF(AND(I6&gt;1899,I6&lt;2016),I5,0)</f>
        <v>0</v>
      </c>
      <c r="Q46" s="1">
        <v>1940</v>
      </c>
    </row>
    <row r="47" spans="1:17" ht="16.5" customHeight="1" x14ac:dyDescent="0.2">
      <c r="A47" s="266" t="str">
        <f>VLOOKUP(F47,Onderdelenlijst!A:C,2,FALSE)</f>
        <v>Mp 4-seiz. Ultra 2015 L inkortbaar</v>
      </c>
      <c r="B47" s="262"/>
      <c r="C47" s="28"/>
      <c r="D47" s="28"/>
      <c r="E47" s="25" t="str">
        <f>IF(I47&gt;0,"* 105911 *","105911")</f>
        <v>105911</v>
      </c>
      <c r="F47" s="194">
        <v>105911</v>
      </c>
      <c r="G47" s="206">
        <f>VLOOKUP(F47,Onderdelenlijst!$A$3:$C$65,3,FALSE)</f>
        <v>654.70000000000005</v>
      </c>
      <c r="H47" s="184">
        <f t="shared" si="1"/>
        <v>0</v>
      </c>
      <c r="I47" s="118">
        <f>IF(AND(I6&gt;1899,I6&lt;2016),I5,0)</f>
        <v>0</v>
      </c>
      <c r="Q47" s="1">
        <v>1941</v>
      </c>
    </row>
    <row r="48" spans="1:17" ht="16.5" customHeight="1" x14ac:dyDescent="0.2">
      <c r="A48" s="266" t="str">
        <f>VLOOKUP(F48,Onderdelenlijst!A:C,2,FALSE)</f>
        <v>Mp 4-seiz. Ultra 2115 R inkortbaar</v>
      </c>
      <c r="B48" s="262"/>
      <c r="C48" s="28"/>
      <c r="D48" s="28"/>
      <c r="E48" s="25" t="str">
        <f>IF(I48&gt;0,"* 105916 *","105916")</f>
        <v>105916</v>
      </c>
      <c r="F48" s="194">
        <v>105916</v>
      </c>
      <c r="G48" s="206">
        <f>VLOOKUP(F48,Onderdelenlijst!$A$3:$C$65,3,FALSE)</f>
        <v>443.9</v>
      </c>
      <c r="H48" s="184">
        <f t="shared" si="1"/>
        <v>0</v>
      </c>
      <c r="I48" s="204">
        <f>IF(AND(I6&gt;2016,I6&lt;2116),I5,0)</f>
        <v>0</v>
      </c>
      <c r="Q48" s="1">
        <v>1942</v>
      </c>
    </row>
    <row r="49" spans="1:17" ht="16.5" customHeight="1" x14ac:dyDescent="0.2">
      <c r="A49" s="266" t="str">
        <f>VLOOKUP(F49,Onderdelenlijst!A:C,2,FALSE)</f>
        <v>Mp 4-seiz. Ultra 2115 L inkortbaar</v>
      </c>
      <c r="B49" s="262"/>
      <c r="C49" s="28"/>
      <c r="D49" s="28"/>
      <c r="E49" s="25" t="str">
        <f>IF(I49&gt;0,"* 105917 *","105917")</f>
        <v>105917</v>
      </c>
      <c r="F49" s="194">
        <v>105917</v>
      </c>
      <c r="G49" s="206">
        <f>VLOOKUP(F49,Onderdelenlijst!$A$3:$C$65,3,FALSE)</f>
        <v>443.9</v>
      </c>
      <c r="H49" s="184">
        <f t="shared" si="1"/>
        <v>0</v>
      </c>
      <c r="I49" s="118">
        <f>IF(AND(I6&gt;2016,I6&lt;2116),I5,0)</f>
        <v>0</v>
      </c>
      <c r="Q49" s="1">
        <v>1943</v>
      </c>
    </row>
    <row r="50" spans="1:17" ht="16.5" customHeight="1" x14ac:dyDescent="0.2">
      <c r="A50" s="266" t="str">
        <f>VLOOKUP(F50,Onderdelenlijst!A:C,2,FALSE)</f>
        <v>Mp 4-seiz. Ultra 2215 R inkortbaar</v>
      </c>
      <c r="B50" s="262"/>
      <c r="C50" s="28"/>
      <c r="D50" s="28"/>
      <c r="E50" s="25" t="str">
        <f>IF(I50&gt;0,"* 105918 *","105918")</f>
        <v>105918</v>
      </c>
      <c r="F50" s="194">
        <v>105918</v>
      </c>
      <c r="G50" s="206">
        <f>VLOOKUP(F50,Onderdelenlijst!$A$3:$C$65,3,FALSE)</f>
        <v>443.9</v>
      </c>
      <c r="H50" s="184">
        <f t="shared" si="1"/>
        <v>0</v>
      </c>
      <c r="I50" s="118">
        <f>IF(AND(I6&gt;2116,I6&lt;2216),I5,0)</f>
        <v>0</v>
      </c>
      <c r="Q50" s="1">
        <v>1944</v>
      </c>
    </row>
    <row r="51" spans="1:17" ht="16.5" customHeight="1" x14ac:dyDescent="0.2">
      <c r="A51" s="266" t="str">
        <f>VLOOKUP(F51,Onderdelenlijst!A:C,2,FALSE)</f>
        <v>Mp 4-seiz. Ultra 2215 L inkortbaar</v>
      </c>
      <c r="B51" s="262"/>
      <c r="C51" s="28"/>
      <c r="D51" s="28"/>
      <c r="E51" s="25" t="str">
        <f>IF(I51&gt;0,"* 105919 *","105919")</f>
        <v>105919</v>
      </c>
      <c r="F51" s="194">
        <v>105919</v>
      </c>
      <c r="G51" s="206">
        <f>VLOOKUP(F51,Onderdelenlijst!$A$3:$C$65,3,FALSE)</f>
        <v>443.9</v>
      </c>
      <c r="H51" s="184">
        <f t="shared" si="1"/>
        <v>0</v>
      </c>
      <c r="I51" s="118">
        <f>IF(AND(I6&gt;2116,I6&lt;2216),I5,0)</f>
        <v>0</v>
      </c>
      <c r="Q51" s="1">
        <v>1945</v>
      </c>
    </row>
    <row r="52" spans="1:17" ht="16.5" customHeight="1" x14ac:dyDescent="0.2">
      <c r="A52" s="266" t="str">
        <f>VLOOKUP(F52,Onderdelenlijst!A:C,2,FALSE)</f>
        <v>Mp 4-seiz. Ultra 2315 R inkortbaar</v>
      </c>
      <c r="B52" s="262"/>
      <c r="C52" s="28"/>
      <c r="D52" s="28"/>
      <c r="E52" s="25" t="str">
        <f>IF(I52&gt;0,"* 105920 *","105920")</f>
        <v>105920</v>
      </c>
      <c r="F52" s="194">
        <v>105920</v>
      </c>
      <c r="G52" s="206">
        <f>VLOOKUP(F52,Onderdelenlijst!$A$3:$C$65,3,FALSE)</f>
        <v>443.9</v>
      </c>
      <c r="H52" s="184">
        <f t="shared" si="1"/>
        <v>0</v>
      </c>
      <c r="I52" s="118">
        <f>IF(AND(I6&gt;2215,I6&lt;2316),I5,0)</f>
        <v>0</v>
      </c>
      <c r="Q52" s="1">
        <v>1946</v>
      </c>
    </row>
    <row r="53" spans="1:17" ht="16.5" customHeight="1" x14ac:dyDescent="0.2">
      <c r="A53" s="266" t="str">
        <f>VLOOKUP(F53,Onderdelenlijst!A:C,2,FALSE)</f>
        <v>Mp 4-seiz. Ultra 2315 L inkortbaar</v>
      </c>
      <c r="B53" s="262"/>
      <c r="C53" s="28"/>
      <c r="D53" s="28"/>
      <c r="E53" s="25" t="str">
        <f>IF(I53&gt;0,"* 105921 *","105921")</f>
        <v>105921</v>
      </c>
      <c r="F53" s="194">
        <v>105921</v>
      </c>
      <c r="G53" s="206">
        <f>VLOOKUP(F53,Onderdelenlijst!$A$3:$C$65,3,FALSE)</f>
        <v>443.9</v>
      </c>
      <c r="H53" s="184">
        <f t="shared" si="1"/>
        <v>0</v>
      </c>
      <c r="I53" s="118">
        <f>IF(AND(I6&gt;2215,I6&lt;2316),I5,0)</f>
        <v>0</v>
      </c>
      <c r="Q53" s="1">
        <v>1947</v>
      </c>
    </row>
    <row r="54" spans="1:17" ht="16.5" customHeight="1" x14ac:dyDescent="0.2">
      <c r="A54" s="266" t="str">
        <f>VLOOKUP(F54,Onderdelenlijst!A:C,2,FALSE)</f>
        <v>Mp 4-seiz. Ultra 2415 R inkortbaar</v>
      </c>
      <c r="B54" s="262"/>
      <c r="C54" s="28"/>
      <c r="D54" s="28"/>
      <c r="E54" s="25" t="str">
        <f>IF(I54&gt;0,"* 105922 *","105922")</f>
        <v>105922</v>
      </c>
      <c r="F54" s="194">
        <v>105922</v>
      </c>
      <c r="G54" s="206">
        <f>VLOOKUP(F54,Onderdelenlijst!$A$3:$C$65,3,FALSE)</f>
        <v>443.9</v>
      </c>
      <c r="H54" s="184">
        <f t="shared" si="1"/>
        <v>0</v>
      </c>
      <c r="I54" s="118">
        <f>IF(AND(I6&gt;2315,I6&lt;2416),I5,0)</f>
        <v>0</v>
      </c>
      <c r="Q54" s="1">
        <v>1948</v>
      </c>
    </row>
    <row r="55" spans="1:17" ht="16.5" customHeight="1" x14ac:dyDescent="0.2">
      <c r="A55" s="266" t="str">
        <f>VLOOKUP(F55,Onderdelenlijst!A:C,2,FALSE)</f>
        <v>Mp 4-seiz. Ultra 2415 L inkortbaar</v>
      </c>
      <c r="B55" s="262"/>
      <c r="C55" s="28"/>
      <c r="D55" s="28"/>
      <c r="E55" s="25" t="str">
        <f>IF(I55&gt;0,"* 105923 *","105923")</f>
        <v>105923</v>
      </c>
      <c r="F55" s="194">
        <v>105923</v>
      </c>
      <c r="G55" s="206">
        <f>VLOOKUP(F55,Onderdelenlijst!$A$3:$C$65,3,FALSE)</f>
        <v>443.9</v>
      </c>
      <c r="H55" s="184">
        <f t="shared" si="1"/>
        <v>0</v>
      </c>
      <c r="I55" s="118">
        <f>IF(AND(I6&gt;2315,I6&lt;2416),I5,0)</f>
        <v>0</v>
      </c>
      <c r="Q55" s="1">
        <v>1949</v>
      </c>
    </row>
    <row r="56" spans="1:17" ht="16.5" customHeight="1" x14ac:dyDescent="0.2">
      <c r="A56" s="266" t="str">
        <f>VLOOKUP(F56,Onderdelenlijst!A:C,2,FALSE)</f>
        <v>Mp 4-seiz. Ultra 2515 R inkortbaar</v>
      </c>
      <c r="B56" s="262"/>
      <c r="C56" s="28"/>
      <c r="D56" s="28"/>
      <c r="E56" s="25" t="str">
        <f>IF(I56&gt;0,"* 105924 *","105924")</f>
        <v>105924</v>
      </c>
      <c r="F56" s="194">
        <v>105924</v>
      </c>
      <c r="G56" s="206">
        <f>VLOOKUP(F56,Onderdelenlijst!$A$3:$C$65,3,FALSE)</f>
        <v>443.9</v>
      </c>
      <c r="H56" s="184">
        <f t="shared" si="1"/>
        <v>0</v>
      </c>
      <c r="I56" s="118">
        <f>IF(AND(I6&gt;2415,I6&lt;2516),I5,0)</f>
        <v>0</v>
      </c>
      <c r="Q56" s="1">
        <v>1950</v>
      </c>
    </row>
    <row r="57" spans="1:17" ht="16.5" customHeight="1" x14ac:dyDescent="0.2">
      <c r="A57" s="266" t="str">
        <f>VLOOKUP(F57,Onderdelenlijst!A:C,2,FALSE)</f>
        <v>Mp 4-seiz. Ultra 2515 L inkortbaar</v>
      </c>
      <c r="B57" s="262"/>
      <c r="C57" s="28"/>
      <c r="D57" s="28"/>
      <c r="E57" s="25" t="str">
        <f>IF(I57&gt;0,"* 105925 *","105925")</f>
        <v>105925</v>
      </c>
      <c r="F57" s="194">
        <v>105925</v>
      </c>
      <c r="G57" s="206">
        <f>VLOOKUP(F57,Onderdelenlijst!$A$3:$C$65,3,FALSE)</f>
        <v>443.9</v>
      </c>
      <c r="H57" s="184">
        <f t="shared" si="1"/>
        <v>0</v>
      </c>
      <c r="I57" s="118">
        <f>IF(AND(I6&gt;2415,I6&lt;2516),I5,0)</f>
        <v>0</v>
      </c>
      <c r="Q57" s="1">
        <v>1951</v>
      </c>
    </row>
    <row r="58" spans="1:17" ht="16.5" customHeight="1" x14ac:dyDescent="0.2">
      <c r="A58" s="266" t="str">
        <f>VLOOKUP(F58,Onderdelenlijst!A:C,2,FALSE)</f>
        <v>Mp 4-seiz. Ultra 2615 R inkortbaar</v>
      </c>
      <c r="B58" s="262"/>
      <c r="C58" s="28"/>
      <c r="D58" s="28"/>
      <c r="E58" s="25" t="str">
        <f>IF(I58&gt;0,"* 105926 *","105926")</f>
        <v>105926</v>
      </c>
      <c r="F58" s="194">
        <v>105926</v>
      </c>
      <c r="G58" s="206">
        <f>VLOOKUP(F58,Onderdelenlijst!$A$3:$C$65,3,FALSE)</f>
        <v>667.08</v>
      </c>
      <c r="H58" s="184">
        <f t="shared" si="1"/>
        <v>0</v>
      </c>
      <c r="I58" s="118">
        <f>IF(AND(I6&gt;2515,I6&lt;2516),I5,0)</f>
        <v>0</v>
      </c>
      <c r="Q58" s="1">
        <v>1952</v>
      </c>
    </row>
    <row r="59" spans="1:17" ht="16.5" customHeight="1" x14ac:dyDescent="0.2">
      <c r="A59" s="266" t="str">
        <f>VLOOKUP(F59,Onderdelenlijst!A:C,2,FALSE)</f>
        <v>Mp 4-seiz. Ultra 2615 L inkortbaar</v>
      </c>
      <c r="B59" s="262"/>
      <c r="C59" s="28"/>
      <c r="D59" s="28"/>
      <c r="E59" s="25" t="str">
        <f>IF(I59&gt;0,"* 105927 *","105927")</f>
        <v>105927</v>
      </c>
      <c r="F59" s="194">
        <v>105927</v>
      </c>
      <c r="G59" s="206">
        <f>VLOOKUP(F59,Onderdelenlijst!$A$3:$C$65,3,FALSE)</f>
        <v>667.08</v>
      </c>
      <c r="H59" s="184">
        <f t="shared" si="1"/>
        <v>0</v>
      </c>
      <c r="I59" s="118">
        <f>IF(AND(I6&gt;2515,I6&lt;2616),I5,0)</f>
        <v>0</v>
      </c>
      <c r="Q59" s="1">
        <v>1953</v>
      </c>
    </row>
    <row r="60" spans="1:17" ht="16.5" customHeight="1" x14ac:dyDescent="0.2">
      <c r="A60" s="266" t="str">
        <f>VLOOKUP(F60,Onderdelenlijst!A:C,2,FALSE)</f>
        <v>Mp 4-seiz. Ultra 2715 R inkortbaar</v>
      </c>
      <c r="B60" s="262"/>
      <c r="C60" s="28"/>
      <c r="D60" s="28"/>
      <c r="E60" s="25" t="str">
        <f>IF(I60&gt;0,"* 105928 *","105928")</f>
        <v>105928</v>
      </c>
      <c r="F60" s="194">
        <v>105928</v>
      </c>
      <c r="G60" s="206">
        <f>VLOOKUP(F60,Onderdelenlijst!$A$3:$C$65,3,FALSE)</f>
        <v>667.08</v>
      </c>
      <c r="H60" s="184">
        <f t="shared" si="1"/>
        <v>0</v>
      </c>
      <c r="I60" s="118">
        <f>IF(AND(I6&gt;2615,I6&lt;2716),I5,0)</f>
        <v>0</v>
      </c>
      <c r="Q60" s="1">
        <v>1954</v>
      </c>
    </row>
    <row r="61" spans="1:17" ht="16.5" customHeight="1" x14ac:dyDescent="0.2">
      <c r="A61" s="266" t="str">
        <f>VLOOKUP(F61,Onderdelenlijst!A:C,2,FALSE)</f>
        <v>Mp 4-seiz. Ultra 2715 L inkortbaar</v>
      </c>
      <c r="B61" s="262"/>
      <c r="C61" s="28"/>
      <c r="D61" s="28"/>
      <c r="E61" s="25" t="str">
        <f>IF(I61&gt;0,"* 105929 *","105929")</f>
        <v>105929</v>
      </c>
      <c r="F61" s="194">
        <v>105929</v>
      </c>
      <c r="G61" s="206">
        <f>VLOOKUP(F61,Onderdelenlijst!$A$3:$C$65,3,FALSE)</f>
        <v>667.08</v>
      </c>
      <c r="H61" s="184">
        <f t="shared" si="1"/>
        <v>0</v>
      </c>
      <c r="I61" s="118">
        <f>IF(AND(I6&gt;2615,I6&lt;2716),I5,0)</f>
        <v>0</v>
      </c>
      <c r="Q61" s="1">
        <v>1955</v>
      </c>
    </row>
    <row r="62" spans="1:17" ht="16.5" customHeight="1" x14ac:dyDescent="0.2">
      <c r="A62" s="266" t="str">
        <f>VLOOKUP(F62,Onderdelenlijst!A:C,2,FALSE)</f>
        <v>Mp 4-seiz. Ultra 2815 R inkortbaar</v>
      </c>
      <c r="B62" s="262"/>
      <c r="C62" s="28"/>
      <c r="D62" s="28"/>
      <c r="E62" s="25" t="str">
        <f>IF(I62&gt;0,"* 105930 *","105930")</f>
        <v>105930</v>
      </c>
      <c r="F62" s="194">
        <v>105930</v>
      </c>
      <c r="G62" s="206">
        <f>VLOOKUP(F62,Onderdelenlijst!$A$3:$C$65,3,FALSE)</f>
        <v>667.08</v>
      </c>
      <c r="H62" s="184">
        <f t="shared" si="1"/>
        <v>0</v>
      </c>
      <c r="I62" s="118">
        <f>IF(AND(I6&gt;2715,I6&lt;2816),I5,0)</f>
        <v>0</v>
      </c>
      <c r="Q62" s="1">
        <v>1956</v>
      </c>
    </row>
    <row r="63" spans="1:17" ht="16.5" customHeight="1" x14ac:dyDescent="0.2">
      <c r="A63" s="266" t="str">
        <f>VLOOKUP(F63,Onderdelenlijst!A:C,2,FALSE)</f>
        <v>Mp 4-seiz. Ultra 2815 L inkortbaar</v>
      </c>
      <c r="B63" s="262"/>
      <c r="C63" s="28"/>
      <c r="D63" s="28"/>
      <c r="E63" s="25" t="str">
        <f>IF(I63&gt;0,"* 105931 *","105931")</f>
        <v>105931</v>
      </c>
      <c r="F63" s="194">
        <v>105931</v>
      </c>
      <c r="G63" s="206">
        <f>VLOOKUP(F63,Onderdelenlijst!$A$3:$C$65,3,FALSE)</f>
        <v>667.08</v>
      </c>
      <c r="H63" s="184">
        <f t="shared" si="1"/>
        <v>0</v>
      </c>
      <c r="I63" s="118">
        <f>IF(AND(I6&gt;2715,I6&lt;2816),I5,0)</f>
        <v>0</v>
      </c>
      <c r="Q63" s="1">
        <v>1957</v>
      </c>
    </row>
    <row r="64" spans="1:17" ht="16.5" customHeight="1" x14ac:dyDescent="0.2">
      <c r="A64" s="266" t="str">
        <f>VLOOKUP(F64,Onderdelenlijst!A:C,2,FALSE)</f>
        <v>Mp 4-seiz. Ultra 2915 R inkortbaar</v>
      </c>
      <c r="B64" s="262"/>
      <c r="C64" s="28"/>
      <c r="D64" s="28"/>
      <c r="E64" s="25" t="str">
        <f>IF(I64&gt;0,"* 105932 *","105932")</f>
        <v>105932</v>
      </c>
      <c r="F64" s="194">
        <v>105932</v>
      </c>
      <c r="G64" s="206">
        <f>VLOOKUP(F64,Onderdelenlijst!$A$3:$C$65,3,FALSE)</f>
        <v>667.08</v>
      </c>
      <c r="H64" s="184">
        <f t="shared" ref="H64:H69" si="3">I64*G64</f>
        <v>0</v>
      </c>
      <c r="I64" s="118">
        <f>IF(AND(I6&gt;2815,I6&lt;2916),I5,0)</f>
        <v>0</v>
      </c>
      <c r="Q64" s="1">
        <v>1958</v>
      </c>
    </row>
    <row r="65" spans="1:17" ht="16.5" customHeight="1" x14ac:dyDescent="0.2">
      <c r="A65" s="266" t="str">
        <f>VLOOKUP(F65,Onderdelenlijst!A:C,2,FALSE)</f>
        <v>Mp 4-seiz. Ultra 2915 L inkortbaar</v>
      </c>
      <c r="B65" s="262"/>
      <c r="C65" s="28"/>
      <c r="D65" s="28"/>
      <c r="E65" s="25" t="str">
        <f>IF(I65&gt;0,"* 105933 *","105933")</f>
        <v>105933</v>
      </c>
      <c r="F65" s="194">
        <v>105933</v>
      </c>
      <c r="G65" s="206">
        <f>VLOOKUP(F65,Onderdelenlijst!$A$3:$C$65,3,FALSE)</f>
        <v>667.08</v>
      </c>
      <c r="H65" s="184">
        <f t="shared" si="3"/>
        <v>0</v>
      </c>
      <c r="I65" s="118">
        <f>IF(AND(I6&gt;2815,I6&lt;2916),I5,0)</f>
        <v>0</v>
      </c>
      <c r="Q65" s="1">
        <v>1959</v>
      </c>
    </row>
    <row r="66" spans="1:17" ht="16.5" customHeight="1" x14ac:dyDescent="0.2">
      <c r="A66" s="266" t="str">
        <f>VLOOKUP(F66,Onderdelenlijst!A:C,2,FALSE)</f>
        <v>Mp 4-seiz. Ultra 3015 R inkortbaar</v>
      </c>
      <c r="B66" s="262"/>
      <c r="C66" s="28"/>
      <c r="D66" s="28"/>
      <c r="E66" s="25" t="str">
        <f>IF(I66&gt;0,"* 105934 *","105934")</f>
        <v>105934</v>
      </c>
      <c r="F66" s="194">
        <v>105934</v>
      </c>
      <c r="G66" s="206">
        <f>VLOOKUP(F66,Onderdelenlijst!$A$3:$C$65,3,FALSE)</f>
        <v>667.08</v>
      </c>
      <c r="H66" s="184">
        <f t="shared" si="3"/>
        <v>0</v>
      </c>
      <c r="I66" s="118">
        <f>IF(AND(I6&gt;2915,I6&lt;3016),I5,0)</f>
        <v>0</v>
      </c>
      <c r="Q66" s="1">
        <v>1960</v>
      </c>
    </row>
    <row r="67" spans="1:17" ht="16.5" customHeight="1" x14ac:dyDescent="0.2">
      <c r="A67" s="266" t="str">
        <f>VLOOKUP(F67,Onderdelenlijst!A:C,2,FALSE)</f>
        <v>Mp 4-seiz. Ultra 3015 L inkortbaar</v>
      </c>
      <c r="B67" s="262"/>
      <c r="C67" s="28"/>
      <c r="D67" s="28"/>
      <c r="E67" s="25" t="str">
        <f>IF(I67&gt;0,"* 105935 *","105935")</f>
        <v>105935</v>
      </c>
      <c r="F67" s="194">
        <v>105935</v>
      </c>
      <c r="G67" s="206">
        <f>VLOOKUP(F67,Onderdelenlijst!$A$3:$C$65,3,FALSE)</f>
        <v>667.08</v>
      </c>
      <c r="H67" s="184">
        <f t="shared" si="3"/>
        <v>0</v>
      </c>
      <c r="I67" s="118">
        <f>IF(AND(I6&gt;2915,I6&lt;3016),I5,0)</f>
        <v>0</v>
      </c>
      <c r="Q67" s="1">
        <v>1961</v>
      </c>
    </row>
    <row r="68" spans="1:17" ht="16.5" customHeight="1" x14ac:dyDescent="0.2">
      <c r="A68" s="266" t="str">
        <f>VLOOKUP(F68,Onderdelenlijst!A:C,2,FALSE)</f>
        <v>Mp 4-seiz. Ultra 3115 R inkortbaar</v>
      </c>
      <c r="B68" s="262"/>
      <c r="C68" s="28"/>
      <c r="D68" s="28"/>
      <c r="E68" s="25" t="str">
        <f>IF(I68&gt;0,"* 105936 *","105936")</f>
        <v>105936</v>
      </c>
      <c r="F68" s="194">
        <v>105936</v>
      </c>
      <c r="G68" s="206">
        <f>VLOOKUP(F68,Onderdelenlijst!$A$3:$C$65,3,FALSE)</f>
        <v>667.08</v>
      </c>
      <c r="H68" s="184">
        <f t="shared" si="3"/>
        <v>0</v>
      </c>
      <c r="I68" s="118">
        <f>IF(AND(I6&gt;3015,I6&lt;3116),I5,0)</f>
        <v>0</v>
      </c>
      <c r="Q68" s="1">
        <v>1962</v>
      </c>
    </row>
    <row r="69" spans="1:17" ht="16.5" customHeight="1" x14ac:dyDescent="0.2">
      <c r="A69" s="266" t="str">
        <f>VLOOKUP(F69,Onderdelenlijst!A:C,2,FALSE)</f>
        <v>Mp 4-seiz. Ultra 3115 L inkortbaar</v>
      </c>
      <c r="B69" s="262"/>
      <c r="C69" s="28"/>
      <c r="D69" s="28"/>
      <c r="E69" s="25" t="str">
        <f>IF(I69&gt;0,"* 105937 *","105937")</f>
        <v>105937</v>
      </c>
      <c r="F69" s="194">
        <v>105937</v>
      </c>
      <c r="G69" s="206">
        <f>VLOOKUP(F69,Onderdelenlijst!$A$3:$C$65,3,FALSE)</f>
        <v>667.08</v>
      </c>
      <c r="H69" s="184">
        <f t="shared" si="3"/>
        <v>0</v>
      </c>
      <c r="I69" s="118">
        <f>IF(AND(I6&gt;3015,I6&lt;3116),I5,0)</f>
        <v>0</v>
      </c>
      <c r="Q69" s="1">
        <v>1963</v>
      </c>
    </row>
    <row r="70" spans="1:17" ht="16.5" customHeight="1" x14ac:dyDescent="0.2">
      <c r="A70" s="266" t="str">
        <f>VLOOKUP(F70,Onderdelenlijst!A:C,2,FALSE)</f>
        <v>Mp 4-seiz. Ultra 3209 R inkortbaar</v>
      </c>
      <c r="B70" s="262"/>
      <c r="C70" s="28"/>
      <c r="D70" s="28"/>
      <c r="E70" s="25" t="str">
        <f>IF(I70&gt;0,"* 105938 *","105938")</f>
        <v>105938</v>
      </c>
      <c r="F70" s="194">
        <v>105938</v>
      </c>
      <c r="G70" s="206">
        <f>VLOOKUP(F70,Onderdelenlijst!$A$3:$C$65,3,FALSE)</f>
        <v>667.08</v>
      </c>
      <c r="H70" s="184">
        <f>I70*G70</f>
        <v>0</v>
      </c>
      <c r="I70" s="118">
        <f>IF(AND(I6&gt;3115,I6&lt;3201),I5,0)</f>
        <v>0</v>
      </c>
      <c r="Q70" s="1">
        <v>1964</v>
      </c>
    </row>
    <row r="71" spans="1:17" ht="16.5" customHeight="1" x14ac:dyDescent="0.2">
      <c r="A71" s="266" t="str">
        <f>VLOOKUP(F71,Onderdelenlijst!A:C,2,FALSE)</f>
        <v>Mp 4-seiz. Ultra 3209 L inkortbaar</v>
      </c>
      <c r="B71" s="262"/>
      <c r="C71" s="28"/>
      <c r="D71" s="28"/>
      <c r="E71" s="25" t="str">
        <f>IF(I71&gt;0,"* 105939 *","105939")</f>
        <v>105939</v>
      </c>
      <c r="F71" s="194">
        <v>105939</v>
      </c>
      <c r="G71" s="206">
        <f>VLOOKUP(F71,Onderdelenlijst!$A$3:$C$65,3,FALSE)</f>
        <v>667.08</v>
      </c>
      <c r="H71" s="184">
        <f>I71*G71</f>
        <v>0</v>
      </c>
      <c r="I71" s="118">
        <f>IF(AND(I6&gt;3115,I6&lt;3201),I5,0)</f>
        <v>0</v>
      </c>
      <c r="Q71" s="1">
        <v>1965</v>
      </c>
    </row>
    <row r="72" spans="1:17" ht="16.5" customHeight="1" x14ac:dyDescent="0.2">
      <c r="A72" s="266" t="str">
        <f>VLOOKUP(F72,Onderdelenlijst!A:C,2,FALSE)</f>
        <v>HMB F1 kruk/kruk garnituur PC72KT/SKG3</v>
      </c>
      <c r="B72" s="262"/>
      <c r="C72" s="28"/>
      <c r="D72" s="28"/>
      <c r="E72" s="25" t="str">
        <f>IF(I72&gt;0,"* 107220 *","107220")</f>
        <v>107220</v>
      </c>
      <c r="F72" s="194">
        <v>107220</v>
      </c>
      <c r="G72" s="206">
        <f>VLOOKUP(F72,Onderdelenlijst!$A$3:$C$65,3,FALSE)</f>
        <v>115.59</v>
      </c>
      <c r="H72" s="184">
        <f t="shared" ref="H72:H73" si="4">I72*G72</f>
        <v>0</v>
      </c>
      <c r="I72" s="118">
        <f>IF(AND(I7="Cilinder",I14="krukgarnituur"),I5,0)</f>
        <v>0</v>
      </c>
      <c r="Q72" s="1">
        <v>1966</v>
      </c>
    </row>
    <row r="73" spans="1:17" ht="16.5" customHeight="1" x14ac:dyDescent="0.2">
      <c r="A73" s="266" t="str">
        <f>VLOOKUP(F73,Onderdelenlijst!A:C,2,FALSE)</f>
        <v>HMB F1 kruk/knop garnituur PC72KT/SKG3</v>
      </c>
      <c r="B73" s="262"/>
      <c r="C73" s="28"/>
      <c r="D73" s="28"/>
      <c r="E73" s="25" t="str">
        <f>IF(I73&gt;0,"* 107230 *","107230")</f>
        <v>107230</v>
      </c>
      <c r="F73" s="194">
        <v>107230</v>
      </c>
      <c r="G73" s="206">
        <f>VLOOKUP(F73,Onderdelenlijst!$A$3:$C$65,3,FALSE)</f>
        <v>121.35</v>
      </c>
      <c r="H73" s="184">
        <f t="shared" si="4"/>
        <v>0</v>
      </c>
      <c r="I73" s="118">
        <f>IF(AND(I7="Cilinder",I14="knopgarnituur"),I5,0)</f>
        <v>0</v>
      </c>
      <c r="Q73" s="1">
        <v>1967</v>
      </c>
    </row>
    <row r="74" spans="1:17" ht="16.5" customHeight="1" x14ac:dyDescent="0.2">
      <c r="A74" s="266" t="str">
        <f>VLOOKUP(F74,Onderdelenlijst!A:C,2,FALSE)</f>
        <v>HMB F1 kruk/kruk garnituur PC92KT/SKG3</v>
      </c>
      <c r="B74" s="262"/>
      <c r="C74" s="261" t="s">
        <v>133</v>
      </c>
      <c r="D74" s="262"/>
      <c r="E74" s="25" t="str">
        <f>IF(I74&gt;0,"* 109220 *","109220")</f>
        <v>109220</v>
      </c>
      <c r="F74" s="194">
        <v>109220</v>
      </c>
      <c r="G74" s="206">
        <f>VLOOKUP(F74,Onderdelenlijst!$A$3:$C$65,3,FALSE)</f>
        <v>115.59</v>
      </c>
      <c r="H74" s="184">
        <f>I74*G74</f>
        <v>0</v>
      </c>
      <c r="I74" s="118">
        <f>IF(AND(I7="Kruk",I14="krukgarnituur"),I5,0)</f>
        <v>0</v>
      </c>
      <c r="Q74" s="1">
        <v>1968</v>
      </c>
    </row>
    <row r="75" spans="1:17" ht="16.5" customHeight="1" thickBot="1" x14ac:dyDescent="0.25">
      <c r="A75" s="280" t="str">
        <f>VLOOKUP(F75,Onderdelenlijst!A:C,2,FALSE)</f>
        <v>HMB F1 kruk/knop garnituur PC92KT/SKG3</v>
      </c>
      <c r="B75" s="281"/>
      <c r="C75" s="282" t="s">
        <v>133</v>
      </c>
      <c r="D75" s="281"/>
      <c r="E75" s="45" t="str">
        <f>IF(I75&gt;0,"* 109230 *","109230")</f>
        <v>109230</v>
      </c>
      <c r="F75" s="195">
        <v>109230</v>
      </c>
      <c r="G75" s="207">
        <f>VLOOKUP(F75,Onderdelenlijst!$A$3:$C$65,3,FALSE)</f>
        <v>121.35</v>
      </c>
      <c r="H75" s="208">
        <f>I75*G75</f>
        <v>0</v>
      </c>
      <c r="I75" s="163">
        <f>IF(AND(I7="Kruk",I14="knopgarnituur"),I5,0)</f>
        <v>0</v>
      </c>
      <c r="Q75" s="1">
        <v>1969</v>
      </c>
    </row>
    <row r="76" spans="1:17" ht="16.5" customHeight="1" thickBot="1" x14ac:dyDescent="0.25">
      <c r="A76" s="180" t="s">
        <v>145</v>
      </c>
      <c r="B76" s="213"/>
      <c r="C76" s="38"/>
      <c r="D76" s="38"/>
      <c r="E76" s="238">
        <f>Onderdelenlijst!C62</f>
        <v>24.69</v>
      </c>
      <c r="F76" s="177"/>
      <c r="G76" s="178"/>
      <c r="H76" s="202"/>
      <c r="I76" s="179" t="s">
        <v>1</v>
      </c>
      <c r="Q76" s="1">
        <v>1970</v>
      </c>
    </row>
    <row r="77" spans="1:17" ht="16.5" customHeight="1" thickBot="1" x14ac:dyDescent="0.25">
      <c r="A77" s="180" t="s">
        <v>137</v>
      </c>
      <c r="B77" s="213"/>
      <c r="C77" s="38"/>
      <c r="D77" s="38"/>
      <c r="E77" s="101"/>
      <c r="F77" s="101"/>
      <c r="G77" s="102"/>
      <c r="H77" s="203"/>
      <c r="I77" s="103" t="e">
        <f>SUM(H23:H75)</f>
        <v>#VALUE!</v>
      </c>
      <c r="Q77" s="1">
        <v>1971</v>
      </c>
    </row>
    <row r="78" spans="1:17" customFormat="1" ht="13.7" customHeight="1" x14ac:dyDescent="0.2">
      <c r="A78" s="279"/>
      <c r="B78" s="279"/>
      <c r="C78" s="140"/>
      <c r="D78" s="140"/>
      <c r="E78" s="140"/>
      <c r="F78" s="140"/>
      <c r="G78" s="140"/>
      <c r="H78" s="140"/>
      <c r="I78" s="140"/>
      <c r="Q78" s="1">
        <v>1972</v>
      </c>
    </row>
    <row r="79" spans="1:17" customFormat="1" ht="13.7" customHeight="1" x14ac:dyDescent="0.2">
      <c r="A79" s="279"/>
      <c r="B79" s="279"/>
      <c r="C79" s="140"/>
      <c r="D79" s="140"/>
      <c r="E79" s="140"/>
      <c r="F79" s="140"/>
      <c r="G79" s="140"/>
      <c r="H79" s="140"/>
      <c r="I79" s="140"/>
      <c r="Q79" s="1">
        <v>1973</v>
      </c>
    </row>
    <row r="80" spans="1:17" ht="13.7" customHeight="1" x14ac:dyDescent="0.2">
      <c r="A80" s="44"/>
      <c r="B80" s="40"/>
      <c r="C80" s="44"/>
      <c r="D80" s="44"/>
      <c r="E80" s="49"/>
      <c r="F80" s="49"/>
      <c r="G80" s="50"/>
      <c r="H80" s="50"/>
      <c r="I80" s="49"/>
      <c r="Q80" s="1">
        <v>1974</v>
      </c>
    </row>
    <row r="81" spans="1:17" ht="13.7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Q81" s="1">
        <v>1975</v>
      </c>
    </row>
    <row r="82" spans="1:17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Q82" s="1">
        <v>1976</v>
      </c>
    </row>
    <row r="83" spans="1:17" ht="13.7" customHeight="1" x14ac:dyDescent="0.2">
      <c r="A83" s="44"/>
      <c r="B83" s="40"/>
      <c r="C83" s="44"/>
      <c r="D83" s="44"/>
      <c r="E83" s="49"/>
      <c r="F83" s="49"/>
      <c r="G83" s="50"/>
      <c r="H83" s="50"/>
      <c r="I83" s="49"/>
      <c r="Q83" s="1">
        <v>1977</v>
      </c>
    </row>
    <row r="84" spans="1:17" ht="13.7" customHeight="1" x14ac:dyDescent="0.2">
      <c r="A84" s="44"/>
      <c r="B84" s="40"/>
      <c r="C84" s="44"/>
      <c r="D84" s="44"/>
      <c r="E84" s="49"/>
      <c r="F84" s="49"/>
      <c r="G84" s="50"/>
      <c r="H84" s="50"/>
      <c r="I84" s="49"/>
      <c r="Q84" s="1">
        <v>1978</v>
      </c>
    </row>
    <row r="85" spans="1:17" ht="13.7" customHeight="1" x14ac:dyDescent="0.2">
      <c r="A85" s="44"/>
      <c r="B85" s="40"/>
      <c r="C85" s="44"/>
      <c r="D85" s="44"/>
      <c r="E85" s="49"/>
      <c r="F85" s="49"/>
      <c r="G85" s="50"/>
      <c r="H85" s="50"/>
      <c r="I85" s="49"/>
      <c r="Q85" s="1">
        <v>1979</v>
      </c>
    </row>
    <row r="86" spans="1:17" ht="13.7" customHeight="1" x14ac:dyDescent="0.2">
      <c r="A86" s="44"/>
      <c r="B86" s="40"/>
      <c r="C86" s="44"/>
      <c r="D86" s="44"/>
      <c r="E86" s="49"/>
      <c r="F86" s="49"/>
      <c r="G86" s="50"/>
      <c r="H86" s="50"/>
      <c r="I86" s="49"/>
      <c r="Q86" s="1">
        <v>1980</v>
      </c>
    </row>
    <row r="87" spans="1:17" ht="13.7" customHeight="1" x14ac:dyDescent="0.2">
      <c r="A87" s="44"/>
      <c r="B87" s="40"/>
      <c r="C87" s="44"/>
      <c r="D87" s="44"/>
      <c r="E87" s="49"/>
      <c r="F87" s="49"/>
      <c r="G87" s="50"/>
      <c r="H87" s="50"/>
      <c r="I87" s="49"/>
      <c r="Q87" s="1">
        <v>1981</v>
      </c>
    </row>
    <row r="88" spans="1:17" ht="13.7" customHeight="1" x14ac:dyDescent="0.2">
      <c r="A88" s="44"/>
      <c r="B88" s="40"/>
      <c r="C88" s="44"/>
      <c r="D88" s="44"/>
      <c r="E88" s="49"/>
      <c r="F88" s="49"/>
      <c r="G88" s="50"/>
      <c r="H88" s="50"/>
      <c r="I88" s="49"/>
      <c r="Q88" s="1">
        <v>1982</v>
      </c>
    </row>
    <row r="89" spans="1:17" ht="13.7" customHeight="1" x14ac:dyDescent="0.2">
      <c r="A89" s="44"/>
      <c r="B89" s="40"/>
      <c r="C89" s="44"/>
      <c r="D89" s="44"/>
      <c r="E89" s="49"/>
      <c r="F89" s="49"/>
      <c r="G89" s="50"/>
      <c r="H89" s="50"/>
      <c r="I89" s="49"/>
      <c r="Q89" s="1">
        <v>1983</v>
      </c>
    </row>
    <row r="90" spans="1:17" ht="13.7" customHeight="1" x14ac:dyDescent="0.2">
      <c r="A90" s="44"/>
      <c r="B90" s="40"/>
      <c r="C90" s="44"/>
      <c r="D90" s="44"/>
      <c r="E90" s="49"/>
      <c r="F90" s="49"/>
      <c r="G90" s="50"/>
      <c r="H90" s="50"/>
      <c r="I90" s="49"/>
      <c r="Q90" s="1">
        <v>1984</v>
      </c>
    </row>
    <row r="91" spans="1:17" ht="13.7" customHeight="1" x14ac:dyDescent="0.2">
      <c r="A91" s="44"/>
      <c r="B91" s="40"/>
      <c r="C91" s="44"/>
      <c r="D91" s="44"/>
      <c r="E91" s="49"/>
      <c r="F91" s="49"/>
      <c r="G91" s="50"/>
      <c r="H91" s="50"/>
      <c r="I91" s="49"/>
      <c r="Q91" s="1">
        <v>1985</v>
      </c>
    </row>
    <row r="92" spans="1:17" ht="13.7" customHeight="1" x14ac:dyDescent="0.2">
      <c r="A92" s="44"/>
      <c r="B92" s="40"/>
      <c r="C92" s="44"/>
      <c r="D92" s="44"/>
      <c r="E92" s="49"/>
      <c r="F92" s="49"/>
      <c r="G92" s="50"/>
      <c r="H92" s="50"/>
      <c r="I92" s="49"/>
      <c r="Q92" s="1">
        <v>1986</v>
      </c>
    </row>
    <row r="93" spans="1:17" ht="13.7" customHeight="1" x14ac:dyDescent="0.2">
      <c r="A93" s="44"/>
      <c r="B93" s="40"/>
      <c r="C93" s="44"/>
      <c r="D93" s="44"/>
      <c r="E93" s="49"/>
      <c r="F93" s="49"/>
      <c r="G93" s="50"/>
      <c r="H93" s="50"/>
      <c r="I93" s="49"/>
      <c r="Q93" s="1">
        <v>1987</v>
      </c>
    </row>
    <row r="94" spans="1:17" ht="13.7" customHeight="1" x14ac:dyDescent="0.2">
      <c r="A94" s="44"/>
      <c r="B94" s="40"/>
      <c r="C94" s="44"/>
      <c r="D94" s="44"/>
      <c r="E94" s="49"/>
      <c r="F94" s="49"/>
      <c r="G94" s="50"/>
      <c r="H94" s="50"/>
      <c r="I94" s="49"/>
      <c r="Q94" s="1">
        <v>1988</v>
      </c>
    </row>
    <row r="95" spans="1:17" ht="13.7" customHeight="1" x14ac:dyDescent="0.2">
      <c r="A95" s="44"/>
      <c r="B95" s="40"/>
      <c r="C95" s="44"/>
      <c r="D95" s="44"/>
      <c r="E95" s="49"/>
      <c r="F95" s="49"/>
      <c r="G95" s="50"/>
      <c r="H95" s="50"/>
      <c r="I95" s="49"/>
      <c r="Q95" s="1">
        <v>1989</v>
      </c>
    </row>
    <row r="96" spans="1:17" ht="13.7" customHeight="1" x14ac:dyDescent="0.2">
      <c r="A96" s="44"/>
      <c r="B96" s="40"/>
      <c r="C96" s="44"/>
      <c r="D96" s="44"/>
      <c r="E96" s="49"/>
      <c r="F96" s="49"/>
      <c r="G96" s="50"/>
      <c r="H96" s="50"/>
      <c r="I96" s="49"/>
      <c r="Q96" s="1">
        <v>1990</v>
      </c>
    </row>
    <row r="97" spans="1:17" ht="13.7" customHeight="1" x14ac:dyDescent="0.2">
      <c r="A97" s="44"/>
      <c r="B97" s="40"/>
      <c r="C97" s="44"/>
      <c r="D97" s="44"/>
      <c r="E97" s="49"/>
      <c r="F97" s="49"/>
      <c r="G97" s="50"/>
      <c r="H97" s="50"/>
      <c r="I97" s="49"/>
      <c r="Q97" s="1">
        <v>1991</v>
      </c>
    </row>
    <row r="98" spans="1:17" ht="13.7" customHeight="1" x14ac:dyDescent="0.2">
      <c r="A98" s="44"/>
      <c r="B98" s="40"/>
      <c r="C98" s="44"/>
      <c r="D98" s="44"/>
      <c r="E98" s="49"/>
      <c r="F98" s="49"/>
      <c r="G98" s="50"/>
      <c r="H98" s="50"/>
      <c r="I98" s="49"/>
      <c r="Q98" s="1">
        <v>1992</v>
      </c>
    </row>
    <row r="99" spans="1:17" s="3" customFormat="1" ht="13.7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Q99" s="1">
        <v>1993</v>
      </c>
    </row>
    <row r="100" spans="1:17" ht="13.7" customHeight="1" x14ac:dyDescent="0.2">
      <c r="A100" s="44"/>
      <c r="B100" s="40"/>
      <c r="C100" s="44"/>
      <c r="D100" s="44"/>
      <c r="E100" s="44"/>
      <c r="F100" s="44"/>
      <c r="G100" s="49"/>
      <c r="H100" s="44"/>
      <c r="I100" s="49"/>
      <c r="Q100" s="1">
        <v>1994</v>
      </c>
    </row>
    <row r="101" spans="1:17" ht="13.7" customHeight="1" x14ac:dyDescent="0.2">
      <c r="A101" s="44"/>
      <c r="B101" s="44"/>
      <c r="C101" s="44"/>
      <c r="D101" s="44"/>
      <c r="E101" s="49"/>
      <c r="F101" s="49"/>
      <c r="G101" s="49"/>
      <c r="H101" s="44"/>
      <c r="I101" s="49"/>
      <c r="Q101" s="1">
        <v>1995</v>
      </c>
    </row>
    <row r="102" spans="1:17" ht="13.7" customHeight="1" x14ac:dyDescent="0.2">
      <c r="A102" s="44"/>
      <c r="B102" s="44"/>
      <c r="C102" s="44"/>
      <c r="D102" s="44"/>
      <c r="E102" s="49"/>
      <c r="F102" s="49"/>
      <c r="G102" s="49"/>
      <c r="H102" s="44"/>
      <c r="I102" s="49"/>
      <c r="Q102" s="1">
        <v>1996</v>
      </c>
    </row>
    <row r="103" spans="1:17" ht="13.7" customHeight="1" x14ac:dyDescent="0.2">
      <c r="A103" s="44"/>
      <c r="B103" s="44"/>
      <c r="C103" s="44"/>
      <c r="D103" s="44"/>
      <c r="E103" s="49"/>
      <c r="F103" s="49"/>
      <c r="G103" s="49"/>
      <c r="H103" s="44"/>
      <c r="I103" s="49"/>
      <c r="Q103" s="1">
        <v>1997</v>
      </c>
    </row>
    <row r="104" spans="1:17" x14ac:dyDescent="0.2">
      <c r="Q104" s="1">
        <v>1998</v>
      </c>
    </row>
    <row r="105" spans="1:17" x14ac:dyDescent="0.2">
      <c r="Q105" s="1">
        <v>1999</v>
      </c>
    </row>
    <row r="106" spans="1:17" x14ac:dyDescent="0.2">
      <c r="Q106" s="1">
        <v>2000</v>
      </c>
    </row>
    <row r="107" spans="1:17" x14ac:dyDescent="0.2">
      <c r="Q107" s="1">
        <v>2001</v>
      </c>
    </row>
    <row r="108" spans="1:17" x14ac:dyDescent="0.2">
      <c r="Q108" s="1">
        <v>2002</v>
      </c>
    </row>
    <row r="109" spans="1:17" x14ac:dyDescent="0.2">
      <c r="Q109" s="1">
        <v>2003</v>
      </c>
    </row>
    <row r="110" spans="1:17" x14ac:dyDescent="0.2">
      <c r="Q110" s="1">
        <v>2004</v>
      </c>
    </row>
    <row r="111" spans="1:17" x14ac:dyDescent="0.2">
      <c r="Q111" s="1">
        <v>2005</v>
      </c>
    </row>
    <row r="112" spans="1:17" x14ac:dyDescent="0.2">
      <c r="Q112" s="1">
        <v>2006</v>
      </c>
    </row>
    <row r="113" spans="17:17" x14ac:dyDescent="0.2">
      <c r="Q113" s="1">
        <v>2007</v>
      </c>
    </row>
    <row r="114" spans="17:17" x14ac:dyDescent="0.2">
      <c r="Q114" s="1">
        <v>2008</v>
      </c>
    </row>
    <row r="115" spans="17:17" x14ac:dyDescent="0.2">
      <c r="Q115" s="1">
        <v>2009</v>
      </c>
    </row>
    <row r="116" spans="17:17" x14ac:dyDescent="0.2">
      <c r="Q116" s="1">
        <v>2010</v>
      </c>
    </row>
    <row r="117" spans="17:17" x14ac:dyDescent="0.2">
      <c r="Q117" s="1">
        <v>2011</v>
      </c>
    </row>
    <row r="118" spans="17:17" x14ac:dyDescent="0.2">
      <c r="Q118" s="1">
        <v>2012</v>
      </c>
    </row>
    <row r="119" spans="17:17" x14ac:dyDescent="0.2">
      <c r="Q119" s="1">
        <v>2013</v>
      </c>
    </row>
    <row r="120" spans="17:17" x14ac:dyDescent="0.2">
      <c r="Q120" s="1">
        <v>2014</v>
      </c>
    </row>
    <row r="121" spans="17:17" x14ac:dyDescent="0.2">
      <c r="Q121" s="1">
        <v>2015</v>
      </c>
    </row>
    <row r="122" spans="17:17" x14ac:dyDescent="0.2">
      <c r="Q122" s="1">
        <v>2016</v>
      </c>
    </row>
    <row r="123" spans="17:17" x14ac:dyDescent="0.2">
      <c r="Q123" s="1">
        <v>2017</v>
      </c>
    </row>
    <row r="124" spans="17:17" x14ac:dyDescent="0.2">
      <c r="Q124" s="1">
        <v>2018</v>
      </c>
    </row>
    <row r="125" spans="17:17" x14ac:dyDescent="0.2">
      <c r="Q125" s="1">
        <v>2019</v>
      </c>
    </row>
    <row r="126" spans="17:17" x14ac:dyDescent="0.2">
      <c r="Q126" s="1">
        <v>2020</v>
      </c>
    </row>
    <row r="127" spans="17:17" x14ac:dyDescent="0.2">
      <c r="Q127" s="1">
        <v>2021</v>
      </c>
    </row>
    <row r="128" spans="17:17" x14ac:dyDescent="0.2">
      <c r="Q128" s="1">
        <v>2022</v>
      </c>
    </row>
    <row r="129" spans="17:17" x14ac:dyDescent="0.2">
      <c r="Q129" s="1">
        <v>2023</v>
      </c>
    </row>
    <row r="130" spans="17:17" x14ac:dyDescent="0.2">
      <c r="Q130" s="1">
        <v>2024</v>
      </c>
    </row>
    <row r="131" spans="17:17" x14ac:dyDescent="0.2">
      <c r="Q131" s="1">
        <v>2025</v>
      </c>
    </row>
    <row r="132" spans="17:17" x14ac:dyDescent="0.2">
      <c r="Q132" s="1">
        <v>2026</v>
      </c>
    </row>
    <row r="133" spans="17:17" x14ac:dyDescent="0.2">
      <c r="Q133" s="1">
        <v>2027</v>
      </c>
    </row>
    <row r="134" spans="17:17" x14ac:dyDescent="0.2">
      <c r="Q134" s="1">
        <v>2028</v>
      </c>
    </row>
    <row r="135" spans="17:17" x14ac:dyDescent="0.2">
      <c r="Q135" s="1">
        <v>2029</v>
      </c>
    </row>
    <row r="136" spans="17:17" x14ac:dyDescent="0.2">
      <c r="Q136" s="1">
        <v>2030</v>
      </c>
    </row>
    <row r="137" spans="17:17" x14ac:dyDescent="0.2">
      <c r="Q137" s="1">
        <v>2031</v>
      </c>
    </row>
    <row r="138" spans="17:17" x14ac:dyDescent="0.2">
      <c r="Q138" s="1">
        <v>2032</v>
      </c>
    </row>
    <row r="139" spans="17:17" x14ac:dyDescent="0.2">
      <c r="Q139" s="1">
        <v>2033</v>
      </c>
    </row>
    <row r="140" spans="17:17" x14ac:dyDescent="0.2">
      <c r="Q140" s="1">
        <v>2034</v>
      </c>
    </row>
    <row r="141" spans="17:17" x14ac:dyDescent="0.2">
      <c r="Q141" s="1">
        <v>2035</v>
      </c>
    </row>
    <row r="142" spans="17:17" x14ac:dyDescent="0.2">
      <c r="Q142" s="1">
        <v>2036</v>
      </c>
    </row>
    <row r="143" spans="17:17" x14ac:dyDescent="0.2">
      <c r="Q143" s="1">
        <v>2037</v>
      </c>
    </row>
    <row r="144" spans="17:17" x14ac:dyDescent="0.2">
      <c r="Q144" s="1">
        <v>2038</v>
      </c>
    </row>
    <row r="145" spans="17:17" x14ac:dyDescent="0.2">
      <c r="Q145" s="1">
        <v>2039</v>
      </c>
    </row>
    <row r="146" spans="17:17" x14ac:dyDescent="0.2">
      <c r="Q146" s="1">
        <v>2040</v>
      </c>
    </row>
    <row r="147" spans="17:17" x14ac:dyDescent="0.2">
      <c r="Q147" s="1">
        <v>2041</v>
      </c>
    </row>
    <row r="148" spans="17:17" x14ac:dyDescent="0.2">
      <c r="Q148" s="1">
        <v>2042</v>
      </c>
    </row>
    <row r="149" spans="17:17" x14ac:dyDescent="0.2">
      <c r="Q149" s="1">
        <v>2043</v>
      </c>
    </row>
    <row r="150" spans="17:17" x14ac:dyDescent="0.2">
      <c r="Q150" s="1">
        <v>2044</v>
      </c>
    </row>
    <row r="151" spans="17:17" x14ac:dyDescent="0.2">
      <c r="Q151" s="1">
        <v>2045</v>
      </c>
    </row>
    <row r="152" spans="17:17" x14ac:dyDescent="0.2">
      <c r="Q152" s="1">
        <v>2046</v>
      </c>
    </row>
    <row r="153" spans="17:17" x14ac:dyDescent="0.2">
      <c r="Q153" s="1">
        <v>2047</v>
      </c>
    </row>
    <row r="154" spans="17:17" x14ac:dyDescent="0.2">
      <c r="Q154" s="1">
        <v>2048</v>
      </c>
    </row>
    <row r="155" spans="17:17" x14ac:dyDescent="0.2">
      <c r="Q155" s="1">
        <v>2049</v>
      </c>
    </row>
    <row r="156" spans="17:17" x14ac:dyDescent="0.2">
      <c r="Q156" s="1">
        <v>2050</v>
      </c>
    </row>
    <row r="157" spans="17:17" x14ac:dyDescent="0.2">
      <c r="Q157" s="1">
        <v>2051</v>
      </c>
    </row>
    <row r="158" spans="17:17" x14ac:dyDescent="0.2">
      <c r="Q158" s="1">
        <v>2052</v>
      </c>
    </row>
    <row r="159" spans="17:17" x14ac:dyDescent="0.2">
      <c r="Q159" s="1">
        <v>2053</v>
      </c>
    </row>
    <row r="160" spans="17:17" x14ac:dyDescent="0.2">
      <c r="Q160" s="1">
        <v>2054</v>
      </c>
    </row>
    <row r="161" spans="17:17" x14ac:dyDescent="0.2">
      <c r="Q161" s="1">
        <v>2055</v>
      </c>
    </row>
    <row r="162" spans="17:17" x14ac:dyDescent="0.2">
      <c r="Q162" s="1">
        <v>2056</v>
      </c>
    </row>
    <row r="163" spans="17:17" x14ac:dyDescent="0.2">
      <c r="Q163" s="1">
        <v>2057</v>
      </c>
    </row>
    <row r="164" spans="17:17" x14ac:dyDescent="0.2">
      <c r="Q164" s="1">
        <v>2058</v>
      </c>
    </row>
    <row r="165" spans="17:17" x14ac:dyDescent="0.2">
      <c r="Q165" s="1">
        <v>2059</v>
      </c>
    </row>
    <row r="166" spans="17:17" x14ac:dyDescent="0.2">
      <c r="Q166" s="1">
        <v>2060</v>
      </c>
    </row>
    <row r="167" spans="17:17" x14ac:dyDescent="0.2">
      <c r="Q167" s="1">
        <v>2061</v>
      </c>
    </row>
    <row r="168" spans="17:17" x14ac:dyDescent="0.2">
      <c r="Q168" s="1">
        <v>2062</v>
      </c>
    </row>
    <row r="169" spans="17:17" x14ac:dyDescent="0.2">
      <c r="Q169" s="1">
        <v>2063</v>
      </c>
    </row>
    <row r="170" spans="17:17" x14ac:dyDescent="0.2">
      <c r="Q170" s="1">
        <v>2064</v>
      </c>
    </row>
    <row r="171" spans="17:17" x14ac:dyDescent="0.2">
      <c r="Q171" s="1">
        <v>2065</v>
      </c>
    </row>
    <row r="172" spans="17:17" x14ac:dyDescent="0.2">
      <c r="Q172" s="1">
        <v>2066</v>
      </c>
    </row>
    <row r="173" spans="17:17" x14ac:dyDescent="0.2">
      <c r="Q173" s="1">
        <v>2067</v>
      </c>
    </row>
    <row r="174" spans="17:17" x14ac:dyDescent="0.2">
      <c r="Q174" s="1">
        <v>2068</v>
      </c>
    </row>
    <row r="175" spans="17:17" x14ac:dyDescent="0.2">
      <c r="Q175" s="1">
        <v>2069</v>
      </c>
    </row>
    <row r="176" spans="17:17" x14ac:dyDescent="0.2">
      <c r="Q176" s="1">
        <v>2070</v>
      </c>
    </row>
    <row r="177" spans="17:17" x14ac:dyDescent="0.2">
      <c r="Q177" s="1">
        <v>2071</v>
      </c>
    </row>
    <row r="178" spans="17:17" x14ac:dyDescent="0.2">
      <c r="Q178" s="1">
        <v>2072</v>
      </c>
    </row>
    <row r="179" spans="17:17" x14ac:dyDescent="0.2">
      <c r="Q179" s="1">
        <v>2073</v>
      </c>
    </row>
    <row r="180" spans="17:17" x14ac:dyDescent="0.2">
      <c r="Q180" s="1">
        <v>2074</v>
      </c>
    </row>
    <row r="181" spans="17:17" x14ac:dyDescent="0.2">
      <c r="Q181" s="1">
        <v>2075</v>
      </c>
    </row>
    <row r="182" spans="17:17" x14ac:dyDescent="0.2">
      <c r="Q182" s="1">
        <v>2076</v>
      </c>
    </row>
    <row r="183" spans="17:17" x14ac:dyDescent="0.2">
      <c r="Q183" s="1">
        <v>2077</v>
      </c>
    </row>
    <row r="184" spans="17:17" x14ac:dyDescent="0.2">
      <c r="Q184" s="1">
        <v>2078</v>
      </c>
    </row>
    <row r="185" spans="17:17" x14ac:dyDescent="0.2">
      <c r="Q185" s="1">
        <v>2079</v>
      </c>
    </row>
    <row r="186" spans="17:17" x14ac:dyDescent="0.2">
      <c r="Q186" s="1">
        <v>2080</v>
      </c>
    </row>
    <row r="187" spans="17:17" x14ac:dyDescent="0.2">
      <c r="Q187" s="1">
        <v>2081</v>
      </c>
    </row>
    <row r="188" spans="17:17" x14ac:dyDescent="0.2">
      <c r="Q188" s="1">
        <v>2082</v>
      </c>
    </row>
    <row r="189" spans="17:17" x14ac:dyDescent="0.2">
      <c r="Q189" s="1">
        <v>2083</v>
      </c>
    </row>
    <row r="190" spans="17:17" x14ac:dyDescent="0.2">
      <c r="Q190" s="1">
        <v>2084</v>
      </c>
    </row>
    <row r="191" spans="17:17" x14ac:dyDescent="0.2">
      <c r="Q191" s="1">
        <v>2085</v>
      </c>
    </row>
    <row r="192" spans="17:17" x14ac:dyDescent="0.2">
      <c r="Q192" s="1">
        <v>2086</v>
      </c>
    </row>
    <row r="193" spans="17:17" x14ac:dyDescent="0.2">
      <c r="Q193" s="1">
        <v>2087</v>
      </c>
    </row>
    <row r="194" spans="17:17" x14ac:dyDescent="0.2">
      <c r="Q194" s="1">
        <v>2088</v>
      </c>
    </row>
    <row r="195" spans="17:17" x14ac:dyDescent="0.2">
      <c r="Q195" s="1">
        <v>2089</v>
      </c>
    </row>
    <row r="196" spans="17:17" x14ac:dyDescent="0.2">
      <c r="Q196" s="1">
        <v>2090</v>
      </c>
    </row>
    <row r="197" spans="17:17" x14ac:dyDescent="0.2">
      <c r="Q197" s="1">
        <v>2091</v>
      </c>
    </row>
    <row r="198" spans="17:17" x14ac:dyDescent="0.2">
      <c r="Q198" s="1">
        <v>2092</v>
      </c>
    </row>
    <row r="199" spans="17:17" x14ac:dyDescent="0.2">
      <c r="Q199" s="1">
        <v>2093</v>
      </c>
    </row>
    <row r="200" spans="17:17" x14ac:dyDescent="0.2">
      <c r="Q200" s="1">
        <v>2094</v>
      </c>
    </row>
    <row r="201" spans="17:17" x14ac:dyDescent="0.2">
      <c r="Q201" s="1">
        <v>2095</v>
      </c>
    </row>
    <row r="202" spans="17:17" x14ac:dyDescent="0.2">
      <c r="Q202" s="1">
        <v>2096</v>
      </c>
    </row>
    <row r="203" spans="17:17" x14ac:dyDescent="0.2">
      <c r="Q203" s="1">
        <v>2097</v>
      </c>
    </row>
    <row r="204" spans="17:17" x14ac:dyDescent="0.2">
      <c r="Q204" s="1">
        <v>2098</v>
      </c>
    </row>
    <row r="205" spans="17:17" x14ac:dyDescent="0.2">
      <c r="Q205" s="1">
        <v>2099</v>
      </c>
    </row>
    <row r="206" spans="17:17" x14ac:dyDescent="0.2">
      <c r="Q206" s="1">
        <v>2100</v>
      </c>
    </row>
    <row r="207" spans="17:17" x14ac:dyDescent="0.2">
      <c r="Q207" s="1">
        <v>2101</v>
      </c>
    </row>
    <row r="208" spans="17:17" x14ac:dyDescent="0.2">
      <c r="Q208" s="1">
        <v>2102</v>
      </c>
    </row>
    <row r="209" spans="17:17" x14ac:dyDescent="0.2">
      <c r="Q209" s="1">
        <v>2103</v>
      </c>
    </row>
    <row r="210" spans="17:17" x14ac:dyDescent="0.2">
      <c r="Q210" s="1">
        <v>2104</v>
      </c>
    </row>
    <row r="211" spans="17:17" x14ac:dyDescent="0.2">
      <c r="Q211" s="1">
        <v>2105</v>
      </c>
    </row>
    <row r="212" spans="17:17" x14ac:dyDescent="0.2">
      <c r="Q212" s="1">
        <v>2106</v>
      </c>
    </row>
    <row r="213" spans="17:17" x14ac:dyDescent="0.2">
      <c r="Q213" s="1">
        <v>2107</v>
      </c>
    </row>
    <row r="214" spans="17:17" x14ac:dyDescent="0.2">
      <c r="Q214" s="1">
        <v>2108</v>
      </c>
    </row>
    <row r="215" spans="17:17" x14ac:dyDescent="0.2">
      <c r="Q215" s="1">
        <v>2109</v>
      </c>
    </row>
    <row r="216" spans="17:17" x14ac:dyDescent="0.2">
      <c r="Q216" s="1">
        <v>2110</v>
      </c>
    </row>
    <row r="217" spans="17:17" x14ac:dyDescent="0.2">
      <c r="Q217" s="1">
        <v>2111</v>
      </c>
    </row>
    <row r="218" spans="17:17" x14ac:dyDescent="0.2">
      <c r="Q218" s="1">
        <v>2112</v>
      </c>
    </row>
    <row r="219" spans="17:17" x14ac:dyDescent="0.2">
      <c r="Q219" s="1">
        <v>2113</v>
      </c>
    </row>
    <row r="220" spans="17:17" x14ac:dyDescent="0.2">
      <c r="Q220" s="1">
        <v>2114</v>
      </c>
    </row>
    <row r="221" spans="17:17" x14ac:dyDescent="0.2">
      <c r="Q221" s="1">
        <v>2115</v>
      </c>
    </row>
    <row r="222" spans="17:17" x14ac:dyDescent="0.2">
      <c r="Q222" s="1">
        <v>2116</v>
      </c>
    </row>
    <row r="223" spans="17:17" x14ac:dyDescent="0.2">
      <c r="Q223" s="1">
        <v>2117</v>
      </c>
    </row>
    <row r="224" spans="17:17" x14ac:dyDescent="0.2">
      <c r="Q224" s="1">
        <v>2118</v>
      </c>
    </row>
    <row r="225" spans="17:17" x14ac:dyDescent="0.2">
      <c r="Q225" s="1">
        <v>2119</v>
      </c>
    </row>
    <row r="226" spans="17:17" x14ac:dyDescent="0.2">
      <c r="Q226" s="1">
        <v>2120</v>
      </c>
    </row>
    <row r="227" spans="17:17" x14ac:dyDescent="0.2">
      <c r="Q227" s="1">
        <v>2121</v>
      </c>
    </row>
    <row r="228" spans="17:17" x14ac:dyDescent="0.2">
      <c r="Q228" s="1">
        <v>2122</v>
      </c>
    </row>
    <row r="229" spans="17:17" x14ac:dyDescent="0.2">
      <c r="Q229" s="1">
        <v>2123</v>
      </c>
    </row>
    <row r="230" spans="17:17" x14ac:dyDescent="0.2">
      <c r="Q230" s="1">
        <v>2124</v>
      </c>
    </row>
    <row r="231" spans="17:17" x14ac:dyDescent="0.2">
      <c r="Q231" s="1">
        <v>2125</v>
      </c>
    </row>
    <row r="232" spans="17:17" x14ac:dyDescent="0.2">
      <c r="Q232" s="1">
        <v>2126</v>
      </c>
    </row>
    <row r="233" spans="17:17" x14ac:dyDescent="0.2">
      <c r="Q233" s="1">
        <v>2127</v>
      </c>
    </row>
    <row r="234" spans="17:17" x14ac:dyDescent="0.2">
      <c r="Q234" s="1">
        <v>2128</v>
      </c>
    </row>
    <row r="235" spans="17:17" x14ac:dyDescent="0.2">
      <c r="Q235" s="1">
        <v>2129</v>
      </c>
    </row>
    <row r="236" spans="17:17" x14ac:dyDescent="0.2">
      <c r="Q236" s="1">
        <v>2130</v>
      </c>
    </row>
    <row r="237" spans="17:17" x14ac:dyDescent="0.2">
      <c r="Q237" s="1">
        <v>2131</v>
      </c>
    </row>
    <row r="238" spans="17:17" x14ac:dyDescent="0.2">
      <c r="Q238" s="1">
        <v>2132</v>
      </c>
    </row>
    <row r="239" spans="17:17" x14ac:dyDescent="0.2">
      <c r="Q239" s="1">
        <v>2133</v>
      </c>
    </row>
    <row r="240" spans="17:17" x14ac:dyDescent="0.2">
      <c r="Q240" s="1">
        <v>2134</v>
      </c>
    </row>
    <row r="241" spans="17:17" x14ac:dyDescent="0.2">
      <c r="Q241" s="1">
        <v>2135</v>
      </c>
    </row>
    <row r="242" spans="17:17" x14ac:dyDescent="0.2">
      <c r="Q242" s="1">
        <v>2136</v>
      </c>
    </row>
    <row r="243" spans="17:17" x14ac:dyDescent="0.2">
      <c r="Q243" s="1">
        <v>2137</v>
      </c>
    </row>
    <row r="244" spans="17:17" x14ac:dyDescent="0.2">
      <c r="Q244" s="1">
        <v>2138</v>
      </c>
    </row>
    <row r="245" spans="17:17" x14ac:dyDescent="0.2">
      <c r="Q245" s="1">
        <v>2139</v>
      </c>
    </row>
    <row r="246" spans="17:17" x14ac:dyDescent="0.2">
      <c r="Q246" s="1">
        <v>2140</v>
      </c>
    </row>
    <row r="247" spans="17:17" x14ac:dyDescent="0.2">
      <c r="Q247" s="1">
        <v>2141</v>
      </c>
    </row>
    <row r="248" spans="17:17" x14ac:dyDescent="0.2">
      <c r="Q248" s="1">
        <v>2142</v>
      </c>
    </row>
    <row r="249" spans="17:17" x14ac:dyDescent="0.2">
      <c r="Q249" s="1">
        <v>2143</v>
      </c>
    </row>
    <row r="250" spans="17:17" x14ac:dyDescent="0.2">
      <c r="Q250" s="1">
        <v>2144</v>
      </c>
    </row>
    <row r="251" spans="17:17" x14ac:dyDescent="0.2">
      <c r="Q251" s="1">
        <v>2145</v>
      </c>
    </row>
    <row r="252" spans="17:17" x14ac:dyDescent="0.2">
      <c r="Q252" s="1">
        <v>2146</v>
      </c>
    </row>
    <row r="253" spans="17:17" x14ac:dyDescent="0.2">
      <c r="Q253" s="1">
        <v>2147</v>
      </c>
    </row>
    <row r="254" spans="17:17" x14ac:dyDescent="0.2">
      <c r="Q254" s="1">
        <v>2148</v>
      </c>
    </row>
    <row r="255" spans="17:17" x14ac:dyDescent="0.2">
      <c r="Q255" s="1">
        <v>2149</v>
      </c>
    </row>
    <row r="256" spans="17:17" x14ac:dyDescent="0.2">
      <c r="Q256" s="1">
        <v>2150</v>
      </c>
    </row>
    <row r="257" spans="17:17" x14ac:dyDescent="0.2">
      <c r="Q257" s="1">
        <v>2151</v>
      </c>
    </row>
    <row r="258" spans="17:17" x14ac:dyDescent="0.2">
      <c r="Q258" s="1">
        <v>2152</v>
      </c>
    </row>
    <row r="259" spans="17:17" x14ac:dyDescent="0.2">
      <c r="Q259" s="1">
        <v>2153</v>
      </c>
    </row>
    <row r="260" spans="17:17" x14ac:dyDescent="0.2">
      <c r="Q260" s="1">
        <v>2154</v>
      </c>
    </row>
    <row r="261" spans="17:17" x14ac:dyDescent="0.2">
      <c r="Q261" s="1">
        <v>2155</v>
      </c>
    </row>
    <row r="262" spans="17:17" x14ac:dyDescent="0.2">
      <c r="Q262" s="1">
        <v>2156</v>
      </c>
    </row>
    <row r="263" spans="17:17" x14ac:dyDescent="0.2">
      <c r="Q263" s="1">
        <v>2157</v>
      </c>
    </row>
    <row r="264" spans="17:17" x14ac:dyDescent="0.2">
      <c r="Q264" s="1">
        <v>2158</v>
      </c>
    </row>
    <row r="265" spans="17:17" x14ac:dyDescent="0.2">
      <c r="Q265" s="1">
        <v>2159</v>
      </c>
    </row>
    <row r="266" spans="17:17" x14ac:dyDescent="0.2">
      <c r="Q266" s="1">
        <v>2160</v>
      </c>
    </row>
    <row r="267" spans="17:17" x14ac:dyDescent="0.2">
      <c r="Q267" s="1">
        <v>2161</v>
      </c>
    </row>
    <row r="268" spans="17:17" x14ac:dyDescent="0.2">
      <c r="Q268" s="1">
        <v>2162</v>
      </c>
    </row>
    <row r="269" spans="17:17" x14ac:dyDescent="0.2">
      <c r="Q269" s="1">
        <v>2163</v>
      </c>
    </row>
    <row r="270" spans="17:17" x14ac:dyDescent="0.2">
      <c r="Q270" s="1">
        <v>2164</v>
      </c>
    </row>
    <row r="271" spans="17:17" x14ac:dyDescent="0.2">
      <c r="Q271" s="1">
        <v>2165</v>
      </c>
    </row>
    <row r="272" spans="17:17" x14ac:dyDescent="0.2">
      <c r="Q272" s="1">
        <v>2166</v>
      </c>
    </row>
    <row r="273" spans="17:17" x14ac:dyDescent="0.2">
      <c r="Q273" s="1">
        <v>2167</v>
      </c>
    </row>
    <row r="274" spans="17:17" x14ac:dyDescent="0.2">
      <c r="Q274" s="1">
        <v>2168</v>
      </c>
    </row>
    <row r="275" spans="17:17" x14ac:dyDescent="0.2">
      <c r="Q275" s="1">
        <v>2169</v>
      </c>
    </row>
    <row r="276" spans="17:17" x14ac:dyDescent="0.2">
      <c r="Q276" s="1">
        <v>2170</v>
      </c>
    </row>
    <row r="277" spans="17:17" x14ac:dyDescent="0.2">
      <c r="Q277" s="1">
        <v>2171</v>
      </c>
    </row>
    <row r="278" spans="17:17" x14ac:dyDescent="0.2">
      <c r="Q278" s="1">
        <v>2172</v>
      </c>
    </row>
    <row r="279" spans="17:17" x14ac:dyDescent="0.2">
      <c r="Q279" s="1">
        <v>2173</v>
      </c>
    </row>
    <row r="280" spans="17:17" x14ac:dyDescent="0.2">
      <c r="Q280" s="1">
        <v>2174</v>
      </c>
    </row>
    <row r="281" spans="17:17" x14ac:dyDescent="0.2">
      <c r="Q281" s="1">
        <v>2175</v>
      </c>
    </row>
    <row r="282" spans="17:17" x14ac:dyDescent="0.2">
      <c r="Q282" s="1">
        <v>2176</v>
      </c>
    </row>
    <row r="283" spans="17:17" x14ac:dyDescent="0.2">
      <c r="Q283" s="1">
        <v>2177</v>
      </c>
    </row>
    <row r="284" spans="17:17" x14ac:dyDescent="0.2">
      <c r="Q284" s="1">
        <v>2178</v>
      </c>
    </row>
    <row r="285" spans="17:17" x14ac:dyDescent="0.2">
      <c r="Q285" s="1">
        <v>2179</v>
      </c>
    </row>
    <row r="286" spans="17:17" x14ac:dyDescent="0.2">
      <c r="Q286" s="1">
        <v>2180</v>
      </c>
    </row>
    <row r="287" spans="17:17" x14ac:dyDescent="0.2">
      <c r="Q287" s="1">
        <v>2181</v>
      </c>
    </row>
    <row r="288" spans="17:17" x14ac:dyDescent="0.2">
      <c r="Q288" s="1">
        <v>2182</v>
      </c>
    </row>
    <row r="289" spans="17:17" x14ac:dyDescent="0.2">
      <c r="Q289" s="1">
        <v>2183</v>
      </c>
    </row>
    <row r="290" spans="17:17" x14ac:dyDescent="0.2">
      <c r="Q290" s="1">
        <v>2184</v>
      </c>
    </row>
    <row r="291" spans="17:17" x14ac:dyDescent="0.2">
      <c r="Q291" s="1">
        <v>2185</v>
      </c>
    </row>
    <row r="292" spans="17:17" x14ac:dyDescent="0.2">
      <c r="Q292" s="1">
        <v>2186</v>
      </c>
    </row>
    <row r="293" spans="17:17" x14ac:dyDescent="0.2">
      <c r="Q293" s="1">
        <v>2187</v>
      </c>
    </row>
    <row r="294" spans="17:17" x14ac:dyDescent="0.2">
      <c r="Q294" s="1">
        <v>2188</v>
      </c>
    </row>
    <row r="295" spans="17:17" x14ac:dyDescent="0.2">
      <c r="Q295" s="1">
        <v>2189</v>
      </c>
    </row>
    <row r="296" spans="17:17" x14ac:dyDescent="0.2">
      <c r="Q296" s="1">
        <v>2190</v>
      </c>
    </row>
    <row r="297" spans="17:17" x14ac:dyDescent="0.2">
      <c r="Q297" s="1">
        <v>2191</v>
      </c>
    </row>
    <row r="298" spans="17:17" x14ac:dyDescent="0.2">
      <c r="Q298" s="1">
        <v>2192</v>
      </c>
    </row>
    <row r="299" spans="17:17" x14ac:dyDescent="0.2">
      <c r="Q299" s="1">
        <v>2193</v>
      </c>
    </row>
    <row r="300" spans="17:17" x14ac:dyDescent="0.2">
      <c r="Q300" s="1">
        <v>2194</v>
      </c>
    </row>
    <row r="301" spans="17:17" x14ac:dyDescent="0.2">
      <c r="Q301" s="1">
        <v>2195</v>
      </c>
    </row>
    <row r="302" spans="17:17" x14ac:dyDescent="0.2">
      <c r="Q302" s="1">
        <v>2196</v>
      </c>
    </row>
    <row r="303" spans="17:17" x14ac:dyDescent="0.2">
      <c r="Q303" s="1">
        <v>2197</v>
      </c>
    </row>
    <row r="304" spans="17:17" x14ac:dyDescent="0.2">
      <c r="Q304" s="1">
        <v>2198</v>
      </c>
    </row>
    <row r="305" spans="17:17" x14ac:dyDescent="0.2">
      <c r="Q305" s="1">
        <v>2199</v>
      </c>
    </row>
    <row r="306" spans="17:17" x14ac:dyDescent="0.2">
      <c r="Q306" s="1">
        <v>2200</v>
      </c>
    </row>
    <row r="307" spans="17:17" x14ac:dyDescent="0.2">
      <c r="Q307" s="1">
        <v>2201</v>
      </c>
    </row>
    <row r="308" spans="17:17" x14ac:dyDescent="0.2">
      <c r="Q308" s="1">
        <v>2202</v>
      </c>
    </row>
    <row r="309" spans="17:17" x14ac:dyDescent="0.2">
      <c r="Q309" s="1">
        <v>2203</v>
      </c>
    </row>
    <row r="310" spans="17:17" x14ac:dyDescent="0.2">
      <c r="Q310" s="1">
        <v>2204</v>
      </c>
    </row>
    <row r="311" spans="17:17" x14ac:dyDescent="0.2">
      <c r="Q311" s="1">
        <v>2205</v>
      </c>
    </row>
    <row r="312" spans="17:17" x14ac:dyDescent="0.2">
      <c r="Q312" s="1">
        <v>2206</v>
      </c>
    </row>
    <row r="313" spans="17:17" x14ac:dyDescent="0.2">
      <c r="Q313" s="1">
        <v>2207</v>
      </c>
    </row>
    <row r="314" spans="17:17" x14ac:dyDescent="0.2">
      <c r="Q314" s="1">
        <v>2208</v>
      </c>
    </row>
    <row r="315" spans="17:17" x14ac:dyDescent="0.2">
      <c r="Q315" s="1">
        <v>2209</v>
      </c>
    </row>
    <row r="316" spans="17:17" x14ac:dyDescent="0.2">
      <c r="Q316" s="1">
        <v>2210</v>
      </c>
    </row>
    <row r="317" spans="17:17" x14ac:dyDescent="0.2">
      <c r="Q317" s="1">
        <v>2211</v>
      </c>
    </row>
    <row r="318" spans="17:17" x14ac:dyDescent="0.2">
      <c r="Q318" s="1">
        <v>2212</v>
      </c>
    </row>
    <row r="319" spans="17:17" x14ac:dyDescent="0.2">
      <c r="Q319" s="1">
        <v>2213</v>
      </c>
    </row>
    <row r="320" spans="17:17" x14ac:dyDescent="0.2">
      <c r="Q320" s="1">
        <v>2214</v>
      </c>
    </row>
    <row r="321" spans="17:17" x14ac:dyDescent="0.2">
      <c r="Q321" s="1">
        <v>2215</v>
      </c>
    </row>
    <row r="322" spans="17:17" x14ac:dyDescent="0.2">
      <c r="Q322" s="1">
        <v>2216</v>
      </c>
    </row>
    <row r="323" spans="17:17" x14ac:dyDescent="0.2">
      <c r="Q323" s="1">
        <v>2217</v>
      </c>
    </row>
    <row r="324" spans="17:17" x14ac:dyDescent="0.2">
      <c r="Q324" s="1">
        <v>2218</v>
      </c>
    </row>
    <row r="325" spans="17:17" x14ac:dyDescent="0.2">
      <c r="Q325" s="1">
        <v>2219</v>
      </c>
    </row>
    <row r="326" spans="17:17" x14ac:dyDescent="0.2">
      <c r="Q326" s="1">
        <v>2220</v>
      </c>
    </row>
    <row r="327" spans="17:17" x14ac:dyDescent="0.2">
      <c r="Q327" s="1">
        <v>2221</v>
      </c>
    </row>
    <row r="328" spans="17:17" x14ac:dyDescent="0.2">
      <c r="Q328" s="1">
        <v>2222</v>
      </c>
    </row>
    <row r="329" spans="17:17" x14ac:dyDescent="0.2">
      <c r="Q329" s="1">
        <v>2223</v>
      </c>
    </row>
    <row r="330" spans="17:17" x14ac:dyDescent="0.2">
      <c r="Q330" s="1">
        <v>2224</v>
      </c>
    </row>
    <row r="331" spans="17:17" x14ac:dyDescent="0.2">
      <c r="Q331" s="1">
        <v>2225</v>
      </c>
    </row>
    <row r="332" spans="17:17" x14ac:dyDescent="0.2">
      <c r="Q332" s="1">
        <v>2226</v>
      </c>
    </row>
    <row r="333" spans="17:17" x14ac:dyDescent="0.2">
      <c r="Q333" s="1">
        <v>2227</v>
      </c>
    </row>
    <row r="334" spans="17:17" x14ac:dyDescent="0.2">
      <c r="Q334" s="1">
        <v>2228</v>
      </c>
    </row>
    <row r="335" spans="17:17" x14ac:dyDescent="0.2">
      <c r="Q335" s="1">
        <v>2229</v>
      </c>
    </row>
    <row r="336" spans="17:17" x14ac:dyDescent="0.2">
      <c r="Q336" s="1">
        <v>2230</v>
      </c>
    </row>
    <row r="337" spans="17:17" x14ac:dyDescent="0.2">
      <c r="Q337" s="1">
        <v>2231</v>
      </c>
    </row>
    <row r="338" spans="17:17" x14ac:dyDescent="0.2">
      <c r="Q338" s="1">
        <v>2232</v>
      </c>
    </row>
    <row r="339" spans="17:17" x14ac:dyDescent="0.2">
      <c r="Q339" s="1">
        <v>2233</v>
      </c>
    </row>
    <row r="340" spans="17:17" x14ac:dyDescent="0.2">
      <c r="Q340" s="1">
        <v>2234</v>
      </c>
    </row>
    <row r="341" spans="17:17" x14ac:dyDescent="0.2">
      <c r="Q341" s="1">
        <v>2235</v>
      </c>
    </row>
    <row r="342" spans="17:17" x14ac:dyDescent="0.2">
      <c r="Q342" s="1">
        <v>2236</v>
      </c>
    </row>
    <row r="343" spans="17:17" x14ac:dyDescent="0.2">
      <c r="Q343" s="1">
        <v>2237</v>
      </c>
    </row>
    <row r="344" spans="17:17" x14ac:dyDescent="0.2">
      <c r="Q344" s="1">
        <v>2238</v>
      </c>
    </row>
    <row r="345" spans="17:17" x14ac:dyDescent="0.2">
      <c r="Q345" s="1">
        <v>2239</v>
      </c>
    </row>
    <row r="346" spans="17:17" x14ac:dyDescent="0.2">
      <c r="Q346" s="1">
        <v>2240</v>
      </c>
    </row>
    <row r="347" spans="17:17" x14ac:dyDescent="0.2">
      <c r="Q347" s="1">
        <v>2241</v>
      </c>
    </row>
    <row r="348" spans="17:17" x14ac:dyDescent="0.2">
      <c r="Q348" s="1">
        <v>2242</v>
      </c>
    </row>
    <row r="349" spans="17:17" x14ac:dyDescent="0.2">
      <c r="Q349" s="1">
        <v>2243</v>
      </c>
    </row>
    <row r="350" spans="17:17" x14ac:dyDescent="0.2">
      <c r="Q350" s="1">
        <v>2244</v>
      </c>
    </row>
    <row r="351" spans="17:17" x14ac:dyDescent="0.2">
      <c r="Q351" s="1">
        <v>2245</v>
      </c>
    </row>
    <row r="352" spans="17:17" x14ac:dyDescent="0.2">
      <c r="Q352" s="1">
        <v>2246</v>
      </c>
    </row>
    <row r="353" spans="17:17" x14ac:dyDescent="0.2">
      <c r="Q353" s="1">
        <v>2247</v>
      </c>
    </row>
    <row r="354" spans="17:17" x14ac:dyDescent="0.2">
      <c r="Q354" s="1">
        <v>2248</v>
      </c>
    </row>
    <row r="355" spans="17:17" x14ac:dyDescent="0.2">
      <c r="Q355" s="1">
        <v>2249</v>
      </c>
    </row>
    <row r="356" spans="17:17" x14ac:dyDescent="0.2">
      <c r="Q356" s="1">
        <v>2250</v>
      </c>
    </row>
    <row r="357" spans="17:17" x14ac:dyDescent="0.2">
      <c r="Q357" s="1">
        <v>2251</v>
      </c>
    </row>
    <row r="358" spans="17:17" x14ac:dyDescent="0.2">
      <c r="Q358" s="1">
        <v>2252</v>
      </c>
    </row>
    <row r="359" spans="17:17" x14ac:dyDescent="0.2">
      <c r="Q359" s="1">
        <v>2253</v>
      </c>
    </row>
    <row r="360" spans="17:17" x14ac:dyDescent="0.2">
      <c r="Q360" s="1">
        <v>2254</v>
      </c>
    </row>
    <row r="361" spans="17:17" x14ac:dyDescent="0.2">
      <c r="Q361" s="1">
        <v>2255</v>
      </c>
    </row>
    <row r="362" spans="17:17" x14ac:dyDescent="0.2">
      <c r="Q362" s="1">
        <v>2256</v>
      </c>
    </row>
    <row r="363" spans="17:17" x14ac:dyDescent="0.2">
      <c r="Q363" s="1">
        <v>2257</v>
      </c>
    </row>
    <row r="364" spans="17:17" x14ac:dyDescent="0.2">
      <c r="Q364" s="1">
        <v>2258</v>
      </c>
    </row>
    <row r="365" spans="17:17" x14ac:dyDescent="0.2">
      <c r="Q365" s="1">
        <v>2259</v>
      </c>
    </row>
    <row r="366" spans="17:17" x14ac:dyDescent="0.2">
      <c r="Q366" s="1">
        <v>2260</v>
      </c>
    </row>
    <row r="367" spans="17:17" x14ac:dyDescent="0.2">
      <c r="Q367" s="1">
        <v>2261</v>
      </c>
    </row>
    <row r="368" spans="17:17" x14ac:dyDescent="0.2">
      <c r="Q368" s="1">
        <v>2262</v>
      </c>
    </row>
    <row r="369" spans="17:17" x14ac:dyDescent="0.2">
      <c r="Q369" s="1">
        <v>2263</v>
      </c>
    </row>
    <row r="370" spans="17:17" x14ac:dyDescent="0.2">
      <c r="Q370" s="1">
        <v>2264</v>
      </c>
    </row>
    <row r="371" spans="17:17" x14ac:dyDescent="0.2">
      <c r="Q371" s="1">
        <v>2265</v>
      </c>
    </row>
    <row r="372" spans="17:17" x14ac:dyDescent="0.2">
      <c r="Q372" s="1">
        <v>2266</v>
      </c>
    </row>
    <row r="373" spans="17:17" x14ac:dyDescent="0.2">
      <c r="Q373" s="1">
        <v>2267</v>
      </c>
    </row>
    <row r="374" spans="17:17" x14ac:dyDescent="0.2">
      <c r="Q374" s="1">
        <v>2268</v>
      </c>
    </row>
    <row r="375" spans="17:17" x14ac:dyDescent="0.2">
      <c r="Q375" s="1">
        <v>2269</v>
      </c>
    </row>
    <row r="376" spans="17:17" x14ac:dyDescent="0.2">
      <c r="Q376" s="1">
        <v>2270</v>
      </c>
    </row>
    <row r="377" spans="17:17" x14ac:dyDescent="0.2">
      <c r="Q377" s="1">
        <v>2271</v>
      </c>
    </row>
    <row r="378" spans="17:17" x14ac:dyDescent="0.2">
      <c r="Q378" s="1">
        <v>2272</v>
      </c>
    </row>
    <row r="379" spans="17:17" x14ac:dyDescent="0.2">
      <c r="Q379" s="1">
        <v>2273</v>
      </c>
    </row>
    <row r="380" spans="17:17" x14ac:dyDescent="0.2">
      <c r="Q380" s="1">
        <v>2274</v>
      </c>
    </row>
    <row r="381" spans="17:17" x14ac:dyDescent="0.2">
      <c r="Q381" s="1">
        <v>2275</v>
      </c>
    </row>
    <row r="382" spans="17:17" x14ac:dyDescent="0.2">
      <c r="Q382" s="1">
        <v>2276</v>
      </c>
    </row>
    <row r="383" spans="17:17" x14ac:dyDescent="0.2">
      <c r="Q383" s="1">
        <v>2277</v>
      </c>
    </row>
    <row r="384" spans="17:17" x14ac:dyDescent="0.2">
      <c r="Q384" s="1">
        <v>2278</v>
      </c>
    </row>
    <row r="385" spans="17:17" x14ac:dyDescent="0.2">
      <c r="Q385" s="1">
        <v>2279</v>
      </c>
    </row>
    <row r="386" spans="17:17" x14ac:dyDescent="0.2">
      <c r="Q386" s="1">
        <v>2280</v>
      </c>
    </row>
    <row r="387" spans="17:17" x14ac:dyDescent="0.2">
      <c r="Q387" s="1">
        <v>2281</v>
      </c>
    </row>
    <row r="388" spans="17:17" x14ac:dyDescent="0.2">
      <c r="Q388" s="1">
        <v>2282</v>
      </c>
    </row>
    <row r="389" spans="17:17" x14ac:dyDescent="0.2">
      <c r="Q389" s="1">
        <v>2283</v>
      </c>
    </row>
    <row r="390" spans="17:17" x14ac:dyDescent="0.2">
      <c r="Q390" s="1">
        <v>2284</v>
      </c>
    </row>
    <row r="391" spans="17:17" x14ac:dyDescent="0.2">
      <c r="Q391" s="1">
        <v>2285</v>
      </c>
    </row>
    <row r="392" spans="17:17" x14ac:dyDescent="0.2">
      <c r="Q392" s="1">
        <v>2286</v>
      </c>
    </row>
    <row r="393" spans="17:17" x14ac:dyDescent="0.2">
      <c r="Q393" s="1">
        <v>2287</v>
      </c>
    </row>
    <row r="394" spans="17:17" x14ac:dyDescent="0.2">
      <c r="Q394" s="1">
        <v>2288</v>
      </c>
    </row>
    <row r="395" spans="17:17" x14ac:dyDescent="0.2">
      <c r="Q395" s="1">
        <v>2289</v>
      </c>
    </row>
    <row r="396" spans="17:17" x14ac:dyDescent="0.2">
      <c r="Q396" s="1">
        <v>2290</v>
      </c>
    </row>
    <row r="397" spans="17:17" x14ac:dyDescent="0.2">
      <c r="Q397" s="1">
        <v>2291</v>
      </c>
    </row>
    <row r="398" spans="17:17" x14ac:dyDescent="0.2">
      <c r="Q398" s="1">
        <v>2292</v>
      </c>
    </row>
    <row r="399" spans="17:17" x14ac:dyDescent="0.2">
      <c r="Q399" s="1">
        <v>2293</v>
      </c>
    </row>
    <row r="400" spans="17:17" x14ac:dyDescent="0.2">
      <c r="Q400" s="1">
        <v>2294</v>
      </c>
    </row>
    <row r="401" spans="17:17" x14ac:dyDescent="0.2">
      <c r="Q401" s="1">
        <v>2295</v>
      </c>
    </row>
    <row r="402" spans="17:17" x14ac:dyDescent="0.2">
      <c r="Q402" s="1">
        <v>2296</v>
      </c>
    </row>
    <row r="403" spans="17:17" x14ac:dyDescent="0.2">
      <c r="Q403" s="1">
        <v>2297</v>
      </c>
    </row>
    <row r="404" spans="17:17" x14ac:dyDescent="0.2">
      <c r="Q404" s="1">
        <v>2298</v>
      </c>
    </row>
    <row r="405" spans="17:17" x14ac:dyDescent="0.2">
      <c r="Q405" s="1">
        <v>2299</v>
      </c>
    </row>
    <row r="406" spans="17:17" x14ac:dyDescent="0.2">
      <c r="Q406" s="1">
        <v>2300</v>
      </c>
    </row>
    <row r="407" spans="17:17" x14ac:dyDescent="0.2">
      <c r="Q407" s="1">
        <v>2301</v>
      </c>
    </row>
    <row r="408" spans="17:17" x14ac:dyDescent="0.2">
      <c r="Q408" s="1">
        <v>2302</v>
      </c>
    </row>
    <row r="409" spans="17:17" x14ac:dyDescent="0.2">
      <c r="Q409" s="1">
        <v>2303</v>
      </c>
    </row>
    <row r="410" spans="17:17" x14ac:dyDescent="0.2">
      <c r="Q410" s="1">
        <v>2304</v>
      </c>
    </row>
    <row r="411" spans="17:17" x14ac:dyDescent="0.2">
      <c r="Q411" s="1">
        <v>2305</v>
      </c>
    </row>
    <row r="412" spans="17:17" x14ac:dyDescent="0.2">
      <c r="Q412" s="1">
        <v>2306</v>
      </c>
    </row>
    <row r="413" spans="17:17" x14ac:dyDescent="0.2">
      <c r="Q413" s="1">
        <v>2307</v>
      </c>
    </row>
    <row r="414" spans="17:17" x14ac:dyDescent="0.2">
      <c r="Q414" s="1">
        <v>2308</v>
      </c>
    </row>
    <row r="415" spans="17:17" x14ac:dyDescent="0.2">
      <c r="Q415" s="1">
        <v>2309</v>
      </c>
    </row>
    <row r="416" spans="17:17" x14ac:dyDescent="0.2">
      <c r="Q416" s="1">
        <v>2310</v>
      </c>
    </row>
    <row r="417" spans="17:17" x14ac:dyDescent="0.2">
      <c r="Q417" s="1">
        <v>2311</v>
      </c>
    </row>
    <row r="418" spans="17:17" x14ac:dyDescent="0.2">
      <c r="Q418" s="1">
        <v>2312</v>
      </c>
    </row>
    <row r="419" spans="17:17" x14ac:dyDescent="0.2">
      <c r="Q419" s="1">
        <v>2313</v>
      </c>
    </row>
    <row r="420" spans="17:17" x14ac:dyDescent="0.2">
      <c r="Q420" s="1">
        <v>2314</v>
      </c>
    </row>
    <row r="421" spans="17:17" x14ac:dyDescent="0.2">
      <c r="Q421" s="1">
        <v>2315</v>
      </c>
    </row>
    <row r="422" spans="17:17" x14ac:dyDescent="0.2">
      <c r="Q422" s="1">
        <v>2316</v>
      </c>
    </row>
    <row r="423" spans="17:17" x14ac:dyDescent="0.2">
      <c r="Q423" s="1">
        <v>2317</v>
      </c>
    </row>
    <row r="424" spans="17:17" x14ac:dyDescent="0.2">
      <c r="Q424" s="1">
        <v>2318</v>
      </c>
    </row>
    <row r="425" spans="17:17" x14ac:dyDescent="0.2">
      <c r="Q425" s="1">
        <v>2319</v>
      </c>
    </row>
    <row r="426" spans="17:17" x14ac:dyDescent="0.2">
      <c r="Q426" s="1">
        <v>2320</v>
      </c>
    </row>
    <row r="427" spans="17:17" x14ac:dyDescent="0.2">
      <c r="Q427" s="1">
        <v>2321</v>
      </c>
    </row>
    <row r="428" spans="17:17" x14ac:dyDescent="0.2">
      <c r="Q428" s="1">
        <v>2322</v>
      </c>
    </row>
    <row r="429" spans="17:17" x14ac:dyDescent="0.2">
      <c r="Q429" s="1">
        <v>2323</v>
      </c>
    </row>
    <row r="430" spans="17:17" x14ac:dyDescent="0.2">
      <c r="Q430" s="1">
        <v>2324</v>
      </c>
    </row>
    <row r="431" spans="17:17" x14ac:dyDescent="0.2">
      <c r="Q431" s="1">
        <v>2325</v>
      </c>
    </row>
    <row r="432" spans="17:17" x14ac:dyDescent="0.2">
      <c r="Q432" s="1">
        <v>2326</v>
      </c>
    </row>
    <row r="433" spans="17:17" x14ac:dyDescent="0.2">
      <c r="Q433" s="1">
        <v>2327</v>
      </c>
    </row>
    <row r="434" spans="17:17" x14ac:dyDescent="0.2">
      <c r="Q434" s="1">
        <v>2328</v>
      </c>
    </row>
    <row r="435" spans="17:17" x14ac:dyDescent="0.2">
      <c r="Q435" s="1">
        <v>2329</v>
      </c>
    </row>
    <row r="436" spans="17:17" x14ac:dyDescent="0.2">
      <c r="Q436" s="1">
        <v>2330</v>
      </c>
    </row>
    <row r="437" spans="17:17" x14ac:dyDescent="0.2">
      <c r="Q437" s="1">
        <v>2331</v>
      </c>
    </row>
    <row r="438" spans="17:17" x14ac:dyDescent="0.2">
      <c r="Q438" s="1">
        <v>2332</v>
      </c>
    </row>
    <row r="439" spans="17:17" x14ac:dyDescent="0.2">
      <c r="Q439" s="1">
        <v>2333</v>
      </c>
    </row>
    <row r="440" spans="17:17" x14ac:dyDescent="0.2">
      <c r="Q440" s="1">
        <v>2334</v>
      </c>
    </row>
    <row r="441" spans="17:17" x14ac:dyDescent="0.2">
      <c r="Q441" s="1">
        <v>2335</v>
      </c>
    </row>
    <row r="442" spans="17:17" x14ac:dyDescent="0.2">
      <c r="Q442" s="1">
        <v>2336</v>
      </c>
    </row>
    <row r="443" spans="17:17" x14ac:dyDescent="0.2">
      <c r="Q443" s="1">
        <v>2337</v>
      </c>
    </row>
    <row r="444" spans="17:17" x14ac:dyDescent="0.2">
      <c r="Q444" s="1">
        <v>2338</v>
      </c>
    </row>
    <row r="445" spans="17:17" x14ac:dyDescent="0.2">
      <c r="Q445" s="1">
        <v>2339</v>
      </c>
    </row>
    <row r="446" spans="17:17" x14ac:dyDescent="0.2">
      <c r="Q446" s="1">
        <v>2340</v>
      </c>
    </row>
    <row r="447" spans="17:17" x14ac:dyDescent="0.2">
      <c r="Q447" s="1">
        <v>2341</v>
      </c>
    </row>
    <row r="448" spans="17:17" x14ac:dyDescent="0.2">
      <c r="Q448" s="1">
        <v>2342</v>
      </c>
    </row>
    <row r="449" spans="17:17" x14ac:dyDescent="0.2">
      <c r="Q449" s="1">
        <v>2343</v>
      </c>
    </row>
    <row r="450" spans="17:17" x14ac:dyDescent="0.2">
      <c r="Q450" s="1">
        <v>2344</v>
      </c>
    </row>
    <row r="451" spans="17:17" x14ac:dyDescent="0.2">
      <c r="Q451" s="1">
        <v>2345</v>
      </c>
    </row>
    <row r="452" spans="17:17" x14ac:dyDescent="0.2">
      <c r="Q452" s="1">
        <v>2346</v>
      </c>
    </row>
    <row r="453" spans="17:17" x14ac:dyDescent="0.2">
      <c r="Q453" s="1">
        <v>2347</v>
      </c>
    </row>
    <row r="454" spans="17:17" x14ac:dyDescent="0.2">
      <c r="Q454" s="1">
        <v>2348</v>
      </c>
    </row>
    <row r="455" spans="17:17" x14ac:dyDescent="0.2">
      <c r="Q455" s="1">
        <v>2349</v>
      </c>
    </row>
    <row r="456" spans="17:17" x14ac:dyDescent="0.2">
      <c r="Q456" s="1">
        <v>2350</v>
      </c>
    </row>
    <row r="457" spans="17:17" x14ac:dyDescent="0.2">
      <c r="Q457" s="1">
        <v>2351</v>
      </c>
    </row>
    <row r="458" spans="17:17" x14ac:dyDescent="0.2">
      <c r="Q458" s="1">
        <v>2352</v>
      </c>
    </row>
    <row r="459" spans="17:17" x14ac:dyDescent="0.2">
      <c r="Q459" s="1">
        <v>2353</v>
      </c>
    </row>
    <row r="460" spans="17:17" x14ac:dyDescent="0.2">
      <c r="Q460" s="1">
        <v>2354</v>
      </c>
    </row>
    <row r="461" spans="17:17" x14ac:dyDescent="0.2">
      <c r="Q461" s="1">
        <v>2355</v>
      </c>
    </row>
    <row r="462" spans="17:17" x14ac:dyDescent="0.2">
      <c r="Q462" s="1">
        <v>2356</v>
      </c>
    </row>
    <row r="463" spans="17:17" x14ac:dyDescent="0.2">
      <c r="Q463" s="1">
        <v>2357</v>
      </c>
    </row>
    <row r="464" spans="17:17" x14ac:dyDescent="0.2">
      <c r="Q464" s="1">
        <v>2358</v>
      </c>
    </row>
    <row r="465" spans="17:17" x14ac:dyDescent="0.2">
      <c r="Q465" s="1">
        <v>2359</v>
      </c>
    </row>
    <row r="466" spans="17:17" x14ac:dyDescent="0.2">
      <c r="Q466" s="1">
        <v>2360</v>
      </c>
    </row>
    <row r="467" spans="17:17" x14ac:dyDescent="0.2">
      <c r="Q467" s="1">
        <v>2361</v>
      </c>
    </row>
    <row r="468" spans="17:17" x14ac:dyDescent="0.2">
      <c r="Q468" s="1">
        <v>2362</v>
      </c>
    </row>
    <row r="469" spans="17:17" x14ac:dyDescent="0.2">
      <c r="Q469" s="1">
        <v>2363</v>
      </c>
    </row>
    <row r="470" spans="17:17" x14ac:dyDescent="0.2">
      <c r="Q470" s="1">
        <v>2364</v>
      </c>
    </row>
    <row r="471" spans="17:17" x14ac:dyDescent="0.2">
      <c r="Q471" s="1">
        <v>2365</v>
      </c>
    </row>
    <row r="472" spans="17:17" x14ac:dyDescent="0.2">
      <c r="Q472" s="1">
        <v>2366</v>
      </c>
    </row>
    <row r="473" spans="17:17" x14ac:dyDescent="0.2">
      <c r="Q473" s="1">
        <v>2367</v>
      </c>
    </row>
    <row r="474" spans="17:17" x14ac:dyDescent="0.2">
      <c r="Q474" s="1">
        <v>2368</v>
      </c>
    </row>
    <row r="475" spans="17:17" x14ac:dyDescent="0.2">
      <c r="Q475" s="1">
        <v>2369</v>
      </c>
    </row>
    <row r="476" spans="17:17" x14ac:dyDescent="0.2">
      <c r="Q476" s="1">
        <v>2370</v>
      </c>
    </row>
    <row r="477" spans="17:17" x14ac:dyDescent="0.2">
      <c r="Q477" s="1">
        <v>2371</v>
      </c>
    </row>
    <row r="478" spans="17:17" x14ac:dyDescent="0.2">
      <c r="Q478" s="1">
        <v>2372</v>
      </c>
    </row>
    <row r="479" spans="17:17" x14ac:dyDescent="0.2">
      <c r="Q479" s="1">
        <v>2373</v>
      </c>
    </row>
    <row r="480" spans="17:17" x14ac:dyDescent="0.2">
      <c r="Q480" s="1">
        <v>2374</v>
      </c>
    </row>
    <row r="481" spans="17:17" x14ac:dyDescent="0.2">
      <c r="Q481" s="1">
        <v>2375</v>
      </c>
    </row>
    <row r="482" spans="17:17" x14ac:dyDescent="0.2">
      <c r="Q482" s="1">
        <v>2376</v>
      </c>
    </row>
    <row r="483" spans="17:17" x14ac:dyDescent="0.2">
      <c r="Q483" s="1">
        <v>2377</v>
      </c>
    </row>
    <row r="484" spans="17:17" x14ac:dyDescent="0.2">
      <c r="Q484" s="1">
        <v>2378</v>
      </c>
    </row>
    <row r="485" spans="17:17" x14ac:dyDescent="0.2">
      <c r="Q485" s="1">
        <v>2379</v>
      </c>
    </row>
    <row r="486" spans="17:17" x14ac:dyDescent="0.2">
      <c r="Q486" s="1">
        <v>2380</v>
      </c>
    </row>
    <row r="487" spans="17:17" x14ac:dyDescent="0.2">
      <c r="Q487" s="1">
        <v>2381</v>
      </c>
    </row>
    <row r="488" spans="17:17" x14ac:dyDescent="0.2">
      <c r="Q488" s="1">
        <v>2382</v>
      </c>
    </row>
    <row r="489" spans="17:17" x14ac:dyDescent="0.2">
      <c r="Q489" s="1">
        <v>2383</v>
      </c>
    </row>
    <row r="490" spans="17:17" x14ac:dyDescent="0.2">
      <c r="Q490" s="1">
        <v>2384</v>
      </c>
    </row>
    <row r="491" spans="17:17" x14ac:dyDescent="0.2">
      <c r="Q491" s="1">
        <v>2385</v>
      </c>
    </row>
    <row r="492" spans="17:17" x14ac:dyDescent="0.2">
      <c r="Q492" s="1">
        <v>2386</v>
      </c>
    </row>
    <row r="493" spans="17:17" x14ac:dyDescent="0.2">
      <c r="Q493" s="1">
        <v>2387</v>
      </c>
    </row>
    <row r="494" spans="17:17" x14ac:dyDescent="0.2">
      <c r="Q494" s="1">
        <v>2388</v>
      </c>
    </row>
    <row r="495" spans="17:17" x14ac:dyDescent="0.2">
      <c r="Q495" s="1">
        <v>2389</v>
      </c>
    </row>
    <row r="496" spans="17:17" x14ac:dyDescent="0.2">
      <c r="Q496" s="1">
        <v>2390</v>
      </c>
    </row>
    <row r="497" spans="17:17" x14ac:dyDescent="0.2">
      <c r="Q497" s="1">
        <v>2391</v>
      </c>
    </row>
    <row r="498" spans="17:17" x14ac:dyDescent="0.2">
      <c r="Q498" s="1">
        <v>2392</v>
      </c>
    </row>
    <row r="499" spans="17:17" x14ac:dyDescent="0.2">
      <c r="Q499" s="1">
        <v>2393</v>
      </c>
    </row>
    <row r="500" spans="17:17" x14ac:dyDescent="0.2">
      <c r="Q500" s="1">
        <v>2394</v>
      </c>
    </row>
    <row r="501" spans="17:17" x14ac:dyDescent="0.2">
      <c r="Q501" s="1">
        <v>2395</v>
      </c>
    </row>
    <row r="502" spans="17:17" x14ac:dyDescent="0.2">
      <c r="Q502" s="1">
        <v>2396</v>
      </c>
    </row>
    <row r="503" spans="17:17" x14ac:dyDescent="0.2">
      <c r="Q503" s="1">
        <v>2397</v>
      </c>
    </row>
    <row r="504" spans="17:17" x14ac:dyDescent="0.2">
      <c r="Q504" s="1">
        <v>2398</v>
      </c>
    </row>
    <row r="505" spans="17:17" x14ac:dyDescent="0.2">
      <c r="Q505" s="1">
        <v>2399</v>
      </c>
    </row>
    <row r="506" spans="17:17" x14ac:dyDescent="0.2">
      <c r="Q506" s="1">
        <v>2400</v>
      </c>
    </row>
    <row r="507" spans="17:17" x14ac:dyDescent="0.2">
      <c r="Q507" s="1">
        <v>2401</v>
      </c>
    </row>
    <row r="508" spans="17:17" x14ac:dyDescent="0.2">
      <c r="Q508" s="1">
        <v>2402</v>
      </c>
    </row>
    <row r="509" spans="17:17" x14ac:dyDescent="0.2">
      <c r="Q509" s="1">
        <v>2403</v>
      </c>
    </row>
    <row r="510" spans="17:17" x14ac:dyDescent="0.2">
      <c r="Q510" s="1">
        <v>2404</v>
      </c>
    </row>
    <row r="511" spans="17:17" x14ac:dyDescent="0.2">
      <c r="Q511" s="1">
        <v>2405</v>
      </c>
    </row>
    <row r="512" spans="17:17" x14ac:dyDescent="0.2">
      <c r="Q512" s="1">
        <v>2406</v>
      </c>
    </row>
    <row r="513" spans="17:17" x14ac:dyDescent="0.2">
      <c r="Q513" s="1">
        <v>2407</v>
      </c>
    </row>
    <row r="514" spans="17:17" x14ac:dyDescent="0.2">
      <c r="Q514" s="1">
        <v>2408</v>
      </c>
    </row>
    <row r="515" spans="17:17" x14ac:dyDescent="0.2">
      <c r="Q515" s="1">
        <v>2409</v>
      </c>
    </row>
    <row r="516" spans="17:17" x14ac:dyDescent="0.2">
      <c r="Q516" s="1">
        <v>2410</v>
      </c>
    </row>
    <row r="517" spans="17:17" x14ac:dyDescent="0.2">
      <c r="Q517" s="1">
        <v>2411</v>
      </c>
    </row>
    <row r="518" spans="17:17" x14ac:dyDescent="0.2">
      <c r="Q518" s="1">
        <v>2412</v>
      </c>
    </row>
    <row r="519" spans="17:17" x14ac:dyDescent="0.2">
      <c r="Q519" s="1">
        <v>2413</v>
      </c>
    </row>
    <row r="520" spans="17:17" x14ac:dyDescent="0.2">
      <c r="Q520" s="1">
        <v>2414</v>
      </c>
    </row>
    <row r="521" spans="17:17" x14ac:dyDescent="0.2">
      <c r="Q521" s="1">
        <v>2415</v>
      </c>
    </row>
    <row r="522" spans="17:17" x14ac:dyDescent="0.2">
      <c r="Q522" s="1">
        <v>2416</v>
      </c>
    </row>
    <row r="523" spans="17:17" x14ac:dyDescent="0.2">
      <c r="Q523" s="1">
        <v>2417</v>
      </c>
    </row>
    <row r="524" spans="17:17" x14ac:dyDescent="0.2">
      <c r="Q524" s="1">
        <v>2418</v>
      </c>
    </row>
    <row r="525" spans="17:17" x14ac:dyDescent="0.2">
      <c r="Q525" s="1">
        <v>2419</v>
      </c>
    </row>
    <row r="526" spans="17:17" x14ac:dyDescent="0.2">
      <c r="Q526" s="1">
        <v>2420</v>
      </c>
    </row>
    <row r="527" spans="17:17" x14ac:dyDescent="0.2">
      <c r="Q527" s="1">
        <v>2421</v>
      </c>
    </row>
    <row r="528" spans="17:17" x14ac:dyDescent="0.2">
      <c r="Q528" s="1">
        <v>2422</v>
      </c>
    </row>
    <row r="529" spans="17:17" x14ac:dyDescent="0.2">
      <c r="Q529" s="1">
        <v>2423</v>
      </c>
    </row>
    <row r="530" spans="17:17" x14ac:dyDescent="0.2">
      <c r="Q530" s="1">
        <v>2424</v>
      </c>
    </row>
    <row r="531" spans="17:17" x14ac:dyDescent="0.2">
      <c r="Q531" s="1">
        <v>2425</v>
      </c>
    </row>
    <row r="532" spans="17:17" x14ac:dyDescent="0.2">
      <c r="Q532" s="1">
        <v>2426</v>
      </c>
    </row>
    <row r="533" spans="17:17" x14ac:dyDescent="0.2">
      <c r="Q533" s="1">
        <v>2427</v>
      </c>
    </row>
    <row r="534" spans="17:17" x14ac:dyDescent="0.2">
      <c r="Q534" s="1">
        <v>2428</v>
      </c>
    </row>
    <row r="535" spans="17:17" x14ac:dyDescent="0.2">
      <c r="Q535" s="1">
        <v>2429</v>
      </c>
    </row>
    <row r="536" spans="17:17" x14ac:dyDescent="0.2">
      <c r="Q536" s="1">
        <v>2430</v>
      </c>
    </row>
    <row r="537" spans="17:17" x14ac:dyDescent="0.2">
      <c r="Q537" s="1">
        <v>2431</v>
      </c>
    </row>
    <row r="538" spans="17:17" x14ac:dyDescent="0.2">
      <c r="Q538" s="1">
        <v>2432</v>
      </c>
    </row>
    <row r="539" spans="17:17" x14ac:dyDescent="0.2">
      <c r="Q539" s="1">
        <v>2433</v>
      </c>
    </row>
    <row r="540" spans="17:17" x14ac:dyDescent="0.2">
      <c r="Q540" s="1">
        <v>2434</v>
      </c>
    </row>
    <row r="541" spans="17:17" x14ac:dyDescent="0.2">
      <c r="Q541" s="1">
        <v>2435</v>
      </c>
    </row>
    <row r="542" spans="17:17" x14ac:dyDescent="0.2">
      <c r="Q542" s="1">
        <v>2436</v>
      </c>
    </row>
    <row r="543" spans="17:17" x14ac:dyDescent="0.2">
      <c r="Q543" s="1">
        <v>2437</v>
      </c>
    </row>
    <row r="544" spans="17:17" x14ac:dyDescent="0.2">
      <c r="Q544" s="1">
        <v>2438</v>
      </c>
    </row>
    <row r="545" spans="17:17" x14ac:dyDescent="0.2">
      <c r="Q545" s="1">
        <v>2439</v>
      </c>
    </row>
    <row r="546" spans="17:17" x14ac:dyDescent="0.2">
      <c r="Q546" s="1">
        <v>2440</v>
      </c>
    </row>
    <row r="547" spans="17:17" x14ac:dyDescent="0.2">
      <c r="Q547" s="1">
        <v>2441</v>
      </c>
    </row>
    <row r="548" spans="17:17" x14ac:dyDescent="0.2">
      <c r="Q548" s="1">
        <v>2442</v>
      </c>
    </row>
    <row r="549" spans="17:17" x14ac:dyDescent="0.2">
      <c r="Q549" s="1">
        <v>2443</v>
      </c>
    </row>
    <row r="550" spans="17:17" x14ac:dyDescent="0.2">
      <c r="Q550" s="1">
        <v>2444</v>
      </c>
    </row>
    <row r="551" spans="17:17" x14ac:dyDescent="0.2">
      <c r="Q551" s="1">
        <v>2445</v>
      </c>
    </row>
    <row r="552" spans="17:17" x14ac:dyDescent="0.2">
      <c r="Q552" s="1">
        <v>2446</v>
      </c>
    </row>
    <row r="553" spans="17:17" x14ac:dyDescent="0.2">
      <c r="Q553" s="1">
        <v>2447</v>
      </c>
    </row>
    <row r="554" spans="17:17" x14ac:dyDescent="0.2">
      <c r="Q554" s="1">
        <v>2448</v>
      </c>
    </row>
    <row r="555" spans="17:17" x14ac:dyDescent="0.2">
      <c r="Q555" s="1">
        <v>2449</v>
      </c>
    </row>
    <row r="556" spans="17:17" x14ac:dyDescent="0.2">
      <c r="Q556" s="1">
        <v>2450</v>
      </c>
    </row>
    <row r="557" spans="17:17" x14ac:dyDescent="0.2">
      <c r="Q557" s="1">
        <v>2451</v>
      </c>
    </row>
    <row r="558" spans="17:17" x14ac:dyDescent="0.2">
      <c r="Q558" s="1">
        <v>2452</v>
      </c>
    </row>
    <row r="559" spans="17:17" x14ac:dyDescent="0.2">
      <c r="Q559" s="1">
        <v>2453</v>
      </c>
    </row>
    <row r="560" spans="17:17" x14ac:dyDescent="0.2">
      <c r="Q560" s="1">
        <v>2454</v>
      </c>
    </row>
    <row r="561" spans="17:17" x14ac:dyDescent="0.2">
      <c r="Q561" s="1">
        <v>2455</v>
      </c>
    </row>
    <row r="562" spans="17:17" x14ac:dyDescent="0.2">
      <c r="Q562" s="1">
        <v>2456</v>
      </c>
    </row>
    <row r="563" spans="17:17" x14ac:dyDescent="0.2">
      <c r="Q563" s="1">
        <v>2457</v>
      </c>
    </row>
    <row r="564" spans="17:17" x14ac:dyDescent="0.2">
      <c r="Q564" s="1">
        <v>2458</v>
      </c>
    </row>
    <row r="565" spans="17:17" x14ac:dyDescent="0.2">
      <c r="Q565" s="1">
        <v>2459</v>
      </c>
    </row>
    <row r="566" spans="17:17" x14ac:dyDescent="0.2">
      <c r="Q566" s="1">
        <v>2460</v>
      </c>
    </row>
    <row r="567" spans="17:17" x14ac:dyDescent="0.2">
      <c r="Q567" s="1">
        <v>2461</v>
      </c>
    </row>
    <row r="568" spans="17:17" x14ac:dyDescent="0.2">
      <c r="Q568" s="1">
        <v>2462</v>
      </c>
    </row>
    <row r="569" spans="17:17" x14ac:dyDescent="0.2">
      <c r="Q569" s="1">
        <v>2463</v>
      </c>
    </row>
    <row r="570" spans="17:17" x14ac:dyDescent="0.2">
      <c r="Q570" s="1">
        <v>2464</v>
      </c>
    </row>
    <row r="571" spans="17:17" x14ac:dyDescent="0.2">
      <c r="Q571" s="1">
        <v>2465</v>
      </c>
    </row>
    <row r="572" spans="17:17" x14ac:dyDescent="0.2">
      <c r="Q572" s="1">
        <v>2466</v>
      </c>
    </row>
    <row r="573" spans="17:17" x14ac:dyDescent="0.2">
      <c r="Q573" s="1">
        <v>2467</v>
      </c>
    </row>
    <row r="574" spans="17:17" x14ac:dyDescent="0.2">
      <c r="Q574" s="1">
        <v>2468</v>
      </c>
    </row>
    <row r="575" spans="17:17" x14ac:dyDescent="0.2">
      <c r="Q575" s="1">
        <v>2469</v>
      </c>
    </row>
    <row r="576" spans="17:17" x14ac:dyDescent="0.2">
      <c r="Q576" s="1">
        <v>2470</v>
      </c>
    </row>
    <row r="577" spans="17:17" x14ac:dyDescent="0.2">
      <c r="Q577" s="1">
        <v>2471</v>
      </c>
    </row>
    <row r="578" spans="17:17" x14ac:dyDescent="0.2">
      <c r="Q578" s="1">
        <v>2472</v>
      </c>
    </row>
    <row r="579" spans="17:17" x14ac:dyDescent="0.2">
      <c r="Q579" s="1">
        <v>2473</v>
      </c>
    </row>
    <row r="580" spans="17:17" x14ac:dyDescent="0.2">
      <c r="Q580" s="1">
        <v>2474</v>
      </c>
    </row>
    <row r="581" spans="17:17" x14ac:dyDescent="0.2">
      <c r="Q581" s="1">
        <v>2475</v>
      </c>
    </row>
    <row r="582" spans="17:17" x14ac:dyDescent="0.2">
      <c r="Q582" s="1">
        <v>2476</v>
      </c>
    </row>
    <row r="583" spans="17:17" x14ac:dyDescent="0.2">
      <c r="Q583" s="1">
        <v>2477</v>
      </c>
    </row>
    <row r="584" spans="17:17" x14ac:dyDescent="0.2">
      <c r="Q584" s="1">
        <v>2478</v>
      </c>
    </row>
    <row r="585" spans="17:17" x14ac:dyDescent="0.2">
      <c r="Q585" s="1">
        <v>2479</v>
      </c>
    </row>
    <row r="586" spans="17:17" x14ac:dyDescent="0.2">
      <c r="Q586" s="1">
        <v>2480</v>
      </c>
    </row>
    <row r="587" spans="17:17" x14ac:dyDescent="0.2">
      <c r="Q587" s="1">
        <v>2481</v>
      </c>
    </row>
    <row r="588" spans="17:17" x14ac:dyDescent="0.2">
      <c r="Q588" s="1">
        <v>2482</v>
      </c>
    </row>
    <row r="589" spans="17:17" x14ac:dyDescent="0.2">
      <c r="Q589" s="1">
        <v>2483</v>
      </c>
    </row>
    <row r="590" spans="17:17" x14ac:dyDescent="0.2">
      <c r="Q590" s="1">
        <v>2484</v>
      </c>
    </row>
    <row r="591" spans="17:17" x14ac:dyDescent="0.2">
      <c r="Q591" s="1">
        <v>2485</v>
      </c>
    </row>
    <row r="592" spans="17:17" x14ac:dyDescent="0.2">
      <c r="Q592" s="1">
        <v>2486</v>
      </c>
    </row>
    <row r="593" spans="17:17" x14ac:dyDescent="0.2">
      <c r="Q593" s="1">
        <v>2487</v>
      </c>
    </row>
    <row r="594" spans="17:17" x14ac:dyDescent="0.2">
      <c r="Q594" s="1">
        <v>2488</v>
      </c>
    </row>
    <row r="595" spans="17:17" x14ac:dyDescent="0.2">
      <c r="Q595" s="1">
        <v>2489</v>
      </c>
    </row>
    <row r="596" spans="17:17" x14ac:dyDescent="0.2">
      <c r="Q596" s="1">
        <v>2490</v>
      </c>
    </row>
    <row r="597" spans="17:17" x14ac:dyDescent="0.2">
      <c r="Q597" s="1">
        <v>2491</v>
      </c>
    </row>
    <row r="598" spans="17:17" x14ac:dyDescent="0.2">
      <c r="Q598" s="1">
        <v>2492</v>
      </c>
    </row>
    <row r="599" spans="17:17" x14ac:dyDescent="0.2">
      <c r="Q599" s="1">
        <v>2493</v>
      </c>
    </row>
    <row r="600" spans="17:17" x14ac:dyDescent="0.2">
      <c r="Q600" s="1">
        <v>2494</v>
      </c>
    </row>
    <row r="601" spans="17:17" x14ac:dyDescent="0.2">
      <c r="Q601" s="1">
        <v>2495</v>
      </c>
    </row>
    <row r="602" spans="17:17" x14ac:dyDescent="0.2">
      <c r="Q602" s="1">
        <v>2496</v>
      </c>
    </row>
    <row r="603" spans="17:17" x14ac:dyDescent="0.2">
      <c r="Q603" s="1">
        <v>2497</v>
      </c>
    </row>
    <row r="604" spans="17:17" x14ac:dyDescent="0.2">
      <c r="Q604" s="1">
        <v>2498</v>
      </c>
    </row>
    <row r="605" spans="17:17" x14ac:dyDescent="0.2">
      <c r="Q605" s="1">
        <v>2499</v>
      </c>
    </row>
    <row r="606" spans="17:17" x14ac:dyDescent="0.2">
      <c r="Q606" s="1">
        <v>2500</v>
      </c>
    </row>
    <row r="607" spans="17:17" x14ac:dyDescent="0.2">
      <c r="Q607" s="1">
        <v>2501</v>
      </c>
    </row>
    <row r="608" spans="17:17" x14ac:dyDescent="0.2">
      <c r="Q608" s="1">
        <v>2502</v>
      </c>
    </row>
    <row r="609" spans="17:17" x14ac:dyDescent="0.2">
      <c r="Q609" s="1">
        <v>2503</v>
      </c>
    </row>
    <row r="610" spans="17:17" x14ac:dyDescent="0.2">
      <c r="Q610" s="1">
        <v>2504</v>
      </c>
    </row>
    <row r="611" spans="17:17" x14ac:dyDescent="0.2">
      <c r="Q611" s="1">
        <v>2505</v>
      </c>
    </row>
    <row r="612" spans="17:17" x14ac:dyDescent="0.2">
      <c r="Q612" s="1">
        <v>2506</v>
      </c>
    </row>
    <row r="613" spans="17:17" x14ac:dyDescent="0.2">
      <c r="Q613" s="1">
        <v>2507</v>
      </c>
    </row>
    <row r="614" spans="17:17" x14ac:dyDescent="0.2">
      <c r="Q614" s="1">
        <v>2508</v>
      </c>
    </row>
    <row r="615" spans="17:17" x14ac:dyDescent="0.2">
      <c r="Q615" s="1">
        <v>2509</v>
      </c>
    </row>
    <row r="616" spans="17:17" x14ac:dyDescent="0.2">
      <c r="Q616" s="1">
        <v>2510</v>
      </c>
    </row>
    <row r="617" spans="17:17" x14ac:dyDescent="0.2">
      <c r="Q617" s="1">
        <v>2511</v>
      </c>
    </row>
    <row r="618" spans="17:17" x14ac:dyDescent="0.2">
      <c r="Q618" s="1">
        <v>2512</v>
      </c>
    </row>
    <row r="619" spans="17:17" x14ac:dyDescent="0.2">
      <c r="Q619" s="1">
        <v>2513</v>
      </c>
    </row>
    <row r="620" spans="17:17" x14ac:dyDescent="0.2">
      <c r="Q620" s="1">
        <v>2514</v>
      </c>
    </row>
    <row r="621" spans="17:17" x14ac:dyDescent="0.2">
      <c r="Q621" s="1">
        <v>2515</v>
      </c>
    </row>
    <row r="622" spans="17:17" x14ac:dyDescent="0.2">
      <c r="Q622" s="1">
        <v>2516</v>
      </c>
    </row>
    <row r="623" spans="17:17" x14ac:dyDescent="0.2">
      <c r="Q623" s="1">
        <v>2517</v>
      </c>
    </row>
    <row r="624" spans="17:17" x14ac:dyDescent="0.2">
      <c r="Q624" s="1">
        <v>2518</v>
      </c>
    </row>
    <row r="625" spans="17:17" x14ac:dyDescent="0.2">
      <c r="Q625" s="1">
        <v>2519</v>
      </c>
    </row>
    <row r="626" spans="17:17" x14ac:dyDescent="0.2">
      <c r="Q626" s="1">
        <v>2520</v>
      </c>
    </row>
    <row r="627" spans="17:17" x14ac:dyDescent="0.2">
      <c r="Q627" s="1">
        <v>2521</v>
      </c>
    </row>
    <row r="628" spans="17:17" x14ac:dyDescent="0.2">
      <c r="Q628" s="1">
        <v>2522</v>
      </c>
    </row>
    <row r="629" spans="17:17" x14ac:dyDescent="0.2">
      <c r="Q629" s="1">
        <v>2523</v>
      </c>
    </row>
    <row r="630" spans="17:17" x14ac:dyDescent="0.2">
      <c r="Q630" s="1">
        <v>2524</v>
      </c>
    </row>
    <row r="631" spans="17:17" x14ac:dyDescent="0.2">
      <c r="Q631" s="1">
        <v>2525</v>
      </c>
    </row>
    <row r="632" spans="17:17" x14ac:dyDescent="0.2">
      <c r="Q632" s="1">
        <v>2526</v>
      </c>
    </row>
    <row r="633" spans="17:17" x14ac:dyDescent="0.2">
      <c r="Q633" s="1">
        <v>2527</v>
      </c>
    </row>
    <row r="634" spans="17:17" x14ac:dyDescent="0.2">
      <c r="Q634" s="1">
        <v>2528</v>
      </c>
    </row>
    <row r="635" spans="17:17" x14ac:dyDescent="0.2">
      <c r="Q635" s="1">
        <v>2529</v>
      </c>
    </row>
    <row r="636" spans="17:17" x14ac:dyDescent="0.2">
      <c r="Q636" s="1">
        <v>2530</v>
      </c>
    </row>
    <row r="637" spans="17:17" x14ac:dyDescent="0.2">
      <c r="Q637" s="1">
        <v>2531</v>
      </c>
    </row>
    <row r="638" spans="17:17" x14ac:dyDescent="0.2">
      <c r="Q638" s="1">
        <v>2532</v>
      </c>
    </row>
    <row r="639" spans="17:17" x14ac:dyDescent="0.2">
      <c r="Q639" s="1">
        <v>2533</v>
      </c>
    </row>
    <row r="640" spans="17:17" x14ac:dyDescent="0.2">
      <c r="Q640" s="1">
        <v>2534</v>
      </c>
    </row>
    <row r="641" spans="17:17" x14ac:dyDescent="0.2">
      <c r="Q641" s="1">
        <v>2535</v>
      </c>
    </row>
    <row r="642" spans="17:17" x14ac:dyDescent="0.2">
      <c r="Q642" s="1">
        <v>2536</v>
      </c>
    </row>
    <row r="643" spans="17:17" x14ac:dyDescent="0.2">
      <c r="Q643" s="1">
        <v>2537</v>
      </c>
    </row>
    <row r="644" spans="17:17" x14ac:dyDescent="0.2">
      <c r="Q644" s="1">
        <v>2538</v>
      </c>
    </row>
    <row r="645" spans="17:17" x14ac:dyDescent="0.2">
      <c r="Q645" s="1">
        <v>2539</v>
      </c>
    </row>
    <row r="646" spans="17:17" x14ac:dyDescent="0.2">
      <c r="Q646" s="1">
        <v>2540</v>
      </c>
    </row>
    <row r="647" spans="17:17" x14ac:dyDescent="0.2">
      <c r="Q647" s="1">
        <v>2541</v>
      </c>
    </row>
    <row r="648" spans="17:17" x14ac:dyDescent="0.2">
      <c r="Q648" s="1">
        <v>2542</v>
      </c>
    </row>
    <row r="649" spans="17:17" x14ac:dyDescent="0.2">
      <c r="Q649" s="1">
        <v>2543</v>
      </c>
    </row>
    <row r="650" spans="17:17" x14ac:dyDescent="0.2">
      <c r="Q650" s="1">
        <v>2544</v>
      </c>
    </row>
    <row r="651" spans="17:17" x14ac:dyDescent="0.2">
      <c r="Q651" s="1">
        <v>2545</v>
      </c>
    </row>
    <row r="652" spans="17:17" x14ac:dyDescent="0.2">
      <c r="Q652" s="1">
        <v>2546</v>
      </c>
    </row>
    <row r="653" spans="17:17" x14ac:dyDescent="0.2">
      <c r="Q653" s="1">
        <v>2547</v>
      </c>
    </row>
    <row r="654" spans="17:17" x14ac:dyDescent="0.2">
      <c r="Q654" s="1">
        <v>2548</v>
      </c>
    </row>
    <row r="655" spans="17:17" x14ac:dyDescent="0.2">
      <c r="Q655" s="1">
        <v>2549</v>
      </c>
    </row>
    <row r="656" spans="17:17" x14ac:dyDescent="0.2">
      <c r="Q656" s="1">
        <v>2550</v>
      </c>
    </row>
    <row r="657" spans="17:17" x14ac:dyDescent="0.2">
      <c r="Q657" s="1">
        <v>2551</v>
      </c>
    </row>
    <row r="658" spans="17:17" x14ac:dyDescent="0.2">
      <c r="Q658" s="1">
        <v>2552</v>
      </c>
    </row>
    <row r="659" spans="17:17" x14ac:dyDescent="0.2">
      <c r="Q659" s="1">
        <v>2553</v>
      </c>
    </row>
    <row r="660" spans="17:17" x14ac:dyDescent="0.2">
      <c r="Q660" s="1">
        <v>2554</v>
      </c>
    </row>
    <row r="661" spans="17:17" x14ac:dyDescent="0.2">
      <c r="Q661" s="1">
        <v>2555</v>
      </c>
    </row>
    <row r="662" spans="17:17" x14ac:dyDescent="0.2">
      <c r="Q662" s="1">
        <v>2556</v>
      </c>
    </row>
    <row r="663" spans="17:17" x14ac:dyDescent="0.2">
      <c r="Q663" s="1">
        <v>2557</v>
      </c>
    </row>
    <row r="664" spans="17:17" x14ac:dyDescent="0.2">
      <c r="Q664" s="1">
        <v>2558</v>
      </c>
    </row>
    <row r="665" spans="17:17" x14ac:dyDescent="0.2">
      <c r="Q665" s="1">
        <v>2559</v>
      </c>
    </row>
    <row r="666" spans="17:17" x14ac:dyDescent="0.2">
      <c r="Q666" s="1">
        <v>2560</v>
      </c>
    </row>
    <row r="667" spans="17:17" x14ac:dyDescent="0.2">
      <c r="Q667" s="1">
        <v>2561</v>
      </c>
    </row>
    <row r="668" spans="17:17" x14ac:dyDescent="0.2">
      <c r="Q668" s="1">
        <v>2562</v>
      </c>
    </row>
    <row r="669" spans="17:17" x14ac:dyDescent="0.2">
      <c r="Q669" s="1">
        <v>2563</v>
      </c>
    </row>
    <row r="670" spans="17:17" x14ac:dyDescent="0.2">
      <c r="Q670" s="1">
        <v>2564</v>
      </c>
    </row>
    <row r="671" spans="17:17" x14ac:dyDescent="0.2">
      <c r="Q671" s="1">
        <v>2565</v>
      </c>
    </row>
    <row r="672" spans="17:17" x14ac:dyDescent="0.2">
      <c r="Q672" s="1">
        <v>2566</v>
      </c>
    </row>
    <row r="673" spans="17:17" x14ac:dyDescent="0.2">
      <c r="Q673" s="1">
        <v>2567</v>
      </c>
    </row>
    <row r="674" spans="17:17" x14ac:dyDescent="0.2">
      <c r="Q674" s="1">
        <v>2568</v>
      </c>
    </row>
    <row r="675" spans="17:17" x14ac:dyDescent="0.2">
      <c r="Q675" s="1">
        <v>2569</v>
      </c>
    </row>
    <row r="676" spans="17:17" x14ac:dyDescent="0.2">
      <c r="Q676" s="1">
        <v>2570</v>
      </c>
    </row>
    <row r="677" spans="17:17" x14ac:dyDescent="0.2">
      <c r="Q677" s="1">
        <v>2571</v>
      </c>
    </row>
    <row r="678" spans="17:17" x14ac:dyDescent="0.2">
      <c r="Q678" s="1">
        <v>2572</v>
      </c>
    </row>
    <row r="679" spans="17:17" x14ac:dyDescent="0.2">
      <c r="Q679" s="1">
        <v>2573</v>
      </c>
    </row>
    <row r="680" spans="17:17" x14ac:dyDescent="0.2">
      <c r="Q680" s="1">
        <v>2574</v>
      </c>
    </row>
    <row r="681" spans="17:17" x14ac:dyDescent="0.2">
      <c r="Q681" s="1">
        <v>2575</v>
      </c>
    </row>
    <row r="682" spans="17:17" x14ac:dyDescent="0.2">
      <c r="Q682" s="1">
        <v>2576</v>
      </c>
    </row>
    <row r="683" spans="17:17" x14ac:dyDescent="0.2">
      <c r="Q683" s="1">
        <v>2577</v>
      </c>
    </row>
    <row r="684" spans="17:17" x14ac:dyDescent="0.2">
      <c r="Q684" s="1">
        <v>2578</v>
      </c>
    </row>
    <row r="685" spans="17:17" x14ac:dyDescent="0.2">
      <c r="Q685" s="1">
        <v>2579</v>
      </c>
    </row>
    <row r="686" spans="17:17" x14ac:dyDescent="0.2">
      <c r="Q686" s="1">
        <v>2580</v>
      </c>
    </row>
    <row r="687" spans="17:17" x14ac:dyDescent="0.2">
      <c r="Q687" s="1">
        <v>2581</v>
      </c>
    </row>
    <row r="688" spans="17:17" x14ac:dyDescent="0.2">
      <c r="Q688" s="1">
        <v>2582</v>
      </c>
    </row>
    <row r="689" spans="17:17" x14ac:dyDescent="0.2">
      <c r="Q689" s="1">
        <v>2583</v>
      </c>
    </row>
    <row r="690" spans="17:17" x14ac:dyDescent="0.2">
      <c r="Q690" s="1">
        <v>2584</v>
      </c>
    </row>
    <row r="691" spans="17:17" x14ac:dyDescent="0.2">
      <c r="Q691" s="1">
        <v>2585</v>
      </c>
    </row>
    <row r="692" spans="17:17" x14ac:dyDescent="0.2">
      <c r="Q692" s="1">
        <v>2586</v>
      </c>
    </row>
    <row r="693" spans="17:17" x14ac:dyDescent="0.2">
      <c r="Q693" s="1">
        <v>2587</v>
      </c>
    </row>
    <row r="694" spans="17:17" x14ac:dyDescent="0.2">
      <c r="Q694" s="1">
        <v>2588</v>
      </c>
    </row>
    <row r="695" spans="17:17" x14ac:dyDescent="0.2">
      <c r="Q695" s="1">
        <v>2589</v>
      </c>
    </row>
    <row r="696" spans="17:17" x14ac:dyDescent="0.2">
      <c r="Q696" s="1">
        <v>2590</v>
      </c>
    </row>
    <row r="697" spans="17:17" x14ac:dyDescent="0.2">
      <c r="Q697" s="1">
        <v>2591</v>
      </c>
    </row>
    <row r="698" spans="17:17" x14ac:dyDescent="0.2">
      <c r="Q698" s="1">
        <v>2592</v>
      </c>
    </row>
    <row r="699" spans="17:17" x14ac:dyDescent="0.2">
      <c r="Q699" s="1">
        <v>2593</v>
      </c>
    </row>
    <row r="700" spans="17:17" x14ac:dyDescent="0.2">
      <c r="Q700" s="1">
        <v>2594</v>
      </c>
    </row>
    <row r="701" spans="17:17" x14ac:dyDescent="0.2">
      <c r="Q701" s="1">
        <v>2595</v>
      </c>
    </row>
    <row r="702" spans="17:17" x14ac:dyDescent="0.2">
      <c r="Q702" s="1">
        <v>2596</v>
      </c>
    </row>
    <row r="703" spans="17:17" x14ac:dyDescent="0.2">
      <c r="Q703" s="1">
        <v>2597</v>
      </c>
    </row>
    <row r="704" spans="17:17" x14ac:dyDescent="0.2">
      <c r="Q704" s="1">
        <v>2598</v>
      </c>
    </row>
    <row r="705" spans="17:17" x14ac:dyDescent="0.2">
      <c r="Q705" s="1">
        <v>2599</v>
      </c>
    </row>
    <row r="706" spans="17:17" x14ac:dyDescent="0.2">
      <c r="Q706" s="1">
        <v>2600</v>
      </c>
    </row>
    <row r="707" spans="17:17" x14ac:dyDescent="0.2">
      <c r="Q707" s="1">
        <v>2601</v>
      </c>
    </row>
    <row r="708" spans="17:17" x14ac:dyDescent="0.2">
      <c r="Q708" s="1">
        <v>2602</v>
      </c>
    </row>
    <row r="709" spans="17:17" x14ac:dyDescent="0.2">
      <c r="Q709" s="1">
        <v>2603</v>
      </c>
    </row>
    <row r="710" spans="17:17" x14ac:dyDescent="0.2">
      <c r="Q710" s="1">
        <v>2604</v>
      </c>
    </row>
    <row r="711" spans="17:17" x14ac:dyDescent="0.2">
      <c r="Q711" s="1">
        <v>2605</v>
      </c>
    </row>
    <row r="712" spans="17:17" x14ac:dyDescent="0.2">
      <c r="Q712" s="1">
        <v>2606</v>
      </c>
    </row>
    <row r="713" spans="17:17" x14ac:dyDescent="0.2">
      <c r="Q713" s="1">
        <v>2607</v>
      </c>
    </row>
    <row r="714" spans="17:17" x14ac:dyDescent="0.2">
      <c r="Q714" s="1">
        <v>2608</v>
      </c>
    </row>
    <row r="715" spans="17:17" x14ac:dyDescent="0.2">
      <c r="Q715" s="1">
        <v>2609</v>
      </c>
    </row>
    <row r="716" spans="17:17" x14ac:dyDescent="0.2">
      <c r="Q716" s="1">
        <v>2610</v>
      </c>
    </row>
    <row r="717" spans="17:17" x14ac:dyDescent="0.2">
      <c r="Q717" s="1">
        <v>2611</v>
      </c>
    </row>
    <row r="718" spans="17:17" x14ac:dyDescent="0.2">
      <c r="Q718" s="1">
        <v>2612</v>
      </c>
    </row>
    <row r="719" spans="17:17" x14ac:dyDescent="0.2">
      <c r="Q719" s="1">
        <v>2613</v>
      </c>
    </row>
    <row r="720" spans="17:17" x14ac:dyDescent="0.2">
      <c r="Q720" s="1">
        <v>2614</v>
      </c>
    </row>
    <row r="721" spans="17:17" x14ac:dyDescent="0.2">
      <c r="Q721" s="1">
        <v>2615</v>
      </c>
    </row>
    <row r="722" spans="17:17" x14ac:dyDescent="0.2">
      <c r="Q722" s="1">
        <v>2616</v>
      </c>
    </row>
    <row r="723" spans="17:17" x14ac:dyDescent="0.2">
      <c r="Q723" s="1">
        <v>2617</v>
      </c>
    </row>
    <row r="724" spans="17:17" x14ac:dyDescent="0.2">
      <c r="Q724" s="1">
        <v>2618</v>
      </c>
    </row>
    <row r="725" spans="17:17" x14ac:dyDescent="0.2">
      <c r="Q725" s="1">
        <v>2619</v>
      </c>
    </row>
    <row r="726" spans="17:17" x14ac:dyDescent="0.2">
      <c r="Q726" s="1">
        <v>2620</v>
      </c>
    </row>
    <row r="727" spans="17:17" x14ac:dyDescent="0.2">
      <c r="Q727" s="1">
        <v>2621</v>
      </c>
    </row>
    <row r="728" spans="17:17" x14ac:dyDescent="0.2">
      <c r="Q728" s="1">
        <v>2622</v>
      </c>
    </row>
    <row r="729" spans="17:17" x14ac:dyDescent="0.2">
      <c r="Q729" s="1">
        <v>2623</v>
      </c>
    </row>
    <row r="730" spans="17:17" x14ac:dyDescent="0.2">
      <c r="Q730" s="1">
        <v>2624</v>
      </c>
    </row>
    <row r="731" spans="17:17" x14ac:dyDescent="0.2">
      <c r="Q731" s="1">
        <v>2625</v>
      </c>
    </row>
    <row r="732" spans="17:17" x14ac:dyDescent="0.2">
      <c r="Q732" s="1">
        <v>2626</v>
      </c>
    </row>
    <row r="733" spans="17:17" x14ac:dyDescent="0.2">
      <c r="Q733" s="1">
        <v>2627</v>
      </c>
    </row>
    <row r="734" spans="17:17" x14ac:dyDescent="0.2">
      <c r="Q734" s="1">
        <v>2628</v>
      </c>
    </row>
    <row r="735" spans="17:17" x14ac:dyDescent="0.2">
      <c r="Q735" s="1">
        <v>2629</v>
      </c>
    </row>
    <row r="736" spans="17:17" x14ac:dyDescent="0.2">
      <c r="Q736" s="1">
        <v>2630</v>
      </c>
    </row>
    <row r="737" spans="17:17" x14ac:dyDescent="0.2">
      <c r="Q737" s="1">
        <v>2631</v>
      </c>
    </row>
    <row r="738" spans="17:17" x14ac:dyDescent="0.2">
      <c r="Q738" s="1">
        <v>2632</v>
      </c>
    </row>
    <row r="739" spans="17:17" x14ac:dyDescent="0.2">
      <c r="Q739" s="1">
        <v>2633</v>
      </c>
    </row>
    <row r="740" spans="17:17" x14ac:dyDescent="0.2">
      <c r="Q740" s="1">
        <v>2634</v>
      </c>
    </row>
    <row r="741" spans="17:17" x14ac:dyDescent="0.2">
      <c r="Q741" s="1">
        <v>2635</v>
      </c>
    </row>
    <row r="742" spans="17:17" x14ac:dyDescent="0.2">
      <c r="Q742" s="1">
        <v>2636</v>
      </c>
    </row>
    <row r="743" spans="17:17" x14ac:dyDescent="0.2">
      <c r="Q743" s="1">
        <v>2637</v>
      </c>
    </row>
    <row r="744" spans="17:17" x14ac:dyDescent="0.2">
      <c r="Q744" s="1">
        <v>2638</v>
      </c>
    </row>
    <row r="745" spans="17:17" x14ac:dyDescent="0.2">
      <c r="Q745" s="1">
        <v>2639</v>
      </c>
    </row>
    <row r="746" spans="17:17" x14ac:dyDescent="0.2">
      <c r="Q746" s="1">
        <v>2640</v>
      </c>
    </row>
    <row r="747" spans="17:17" x14ac:dyDescent="0.2">
      <c r="Q747" s="1">
        <v>2641</v>
      </c>
    </row>
    <row r="748" spans="17:17" x14ac:dyDescent="0.2">
      <c r="Q748" s="1">
        <v>2642</v>
      </c>
    </row>
    <row r="749" spans="17:17" x14ac:dyDescent="0.2">
      <c r="Q749" s="1">
        <v>2643</v>
      </c>
    </row>
    <row r="750" spans="17:17" x14ac:dyDescent="0.2">
      <c r="Q750" s="1">
        <v>2644</v>
      </c>
    </row>
    <row r="751" spans="17:17" x14ac:dyDescent="0.2">
      <c r="Q751" s="1">
        <v>2645</v>
      </c>
    </row>
    <row r="752" spans="17:17" x14ac:dyDescent="0.2">
      <c r="Q752" s="1">
        <v>2646</v>
      </c>
    </row>
    <row r="753" spans="17:17" x14ac:dyDescent="0.2">
      <c r="Q753" s="1">
        <v>2647</v>
      </c>
    </row>
    <row r="754" spans="17:17" x14ac:dyDescent="0.2">
      <c r="Q754" s="1">
        <v>2648</v>
      </c>
    </row>
    <row r="755" spans="17:17" x14ac:dyDescent="0.2">
      <c r="Q755" s="1">
        <v>2649</v>
      </c>
    </row>
    <row r="756" spans="17:17" x14ac:dyDescent="0.2">
      <c r="Q756" s="1">
        <v>2650</v>
      </c>
    </row>
    <row r="757" spans="17:17" x14ac:dyDescent="0.2">
      <c r="Q757" s="1">
        <v>2651</v>
      </c>
    </row>
    <row r="758" spans="17:17" x14ac:dyDescent="0.2">
      <c r="Q758" s="1">
        <v>2652</v>
      </c>
    </row>
    <row r="759" spans="17:17" x14ac:dyDescent="0.2">
      <c r="Q759" s="1">
        <v>2653</v>
      </c>
    </row>
    <row r="760" spans="17:17" x14ac:dyDescent="0.2">
      <c r="Q760" s="1">
        <v>2654</v>
      </c>
    </row>
    <row r="761" spans="17:17" x14ac:dyDescent="0.2">
      <c r="Q761" s="1">
        <v>2655</v>
      </c>
    </row>
    <row r="762" spans="17:17" x14ac:dyDescent="0.2">
      <c r="Q762" s="1">
        <v>2656</v>
      </c>
    </row>
    <row r="763" spans="17:17" x14ac:dyDescent="0.2">
      <c r="Q763" s="1">
        <v>2657</v>
      </c>
    </row>
    <row r="764" spans="17:17" x14ac:dyDescent="0.2">
      <c r="Q764" s="1">
        <v>2658</v>
      </c>
    </row>
    <row r="765" spans="17:17" x14ac:dyDescent="0.2">
      <c r="Q765" s="1">
        <v>2659</v>
      </c>
    </row>
    <row r="766" spans="17:17" x14ac:dyDescent="0.2">
      <c r="Q766" s="1">
        <v>2660</v>
      </c>
    </row>
    <row r="767" spans="17:17" x14ac:dyDescent="0.2">
      <c r="Q767" s="1">
        <v>2661</v>
      </c>
    </row>
    <row r="768" spans="17:17" x14ac:dyDescent="0.2">
      <c r="Q768" s="1">
        <v>2662</v>
      </c>
    </row>
    <row r="769" spans="17:17" x14ac:dyDescent="0.2">
      <c r="Q769" s="1">
        <v>2663</v>
      </c>
    </row>
    <row r="770" spans="17:17" x14ac:dyDescent="0.2">
      <c r="Q770" s="1">
        <v>2664</v>
      </c>
    </row>
    <row r="771" spans="17:17" x14ac:dyDescent="0.2">
      <c r="Q771" s="1">
        <v>2665</v>
      </c>
    </row>
    <row r="772" spans="17:17" x14ac:dyDescent="0.2">
      <c r="Q772" s="1">
        <v>2666</v>
      </c>
    </row>
    <row r="773" spans="17:17" x14ac:dyDescent="0.2">
      <c r="Q773" s="1">
        <v>2667</v>
      </c>
    </row>
    <row r="774" spans="17:17" x14ac:dyDescent="0.2">
      <c r="Q774" s="1">
        <v>2668</v>
      </c>
    </row>
    <row r="775" spans="17:17" x14ac:dyDescent="0.2">
      <c r="Q775" s="1">
        <v>2669</v>
      </c>
    </row>
    <row r="776" spans="17:17" x14ac:dyDescent="0.2">
      <c r="Q776" s="1">
        <v>2670</v>
      </c>
    </row>
    <row r="777" spans="17:17" x14ac:dyDescent="0.2">
      <c r="Q777" s="1">
        <v>2671</v>
      </c>
    </row>
    <row r="778" spans="17:17" x14ac:dyDescent="0.2">
      <c r="Q778" s="1">
        <v>2672</v>
      </c>
    </row>
    <row r="779" spans="17:17" x14ac:dyDescent="0.2">
      <c r="Q779" s="1">
        <v>2673</v>
      </c>
    </row>
    <row r="780" spans="17:17" x14ac:dyDescent="0.2">
      <c r="Q780" s="1">
        <v>2674</v>
      </c>
    </row>
    <row r="781" spans="17:17" x14ac:dyDescent="0.2">
      <c r="Q781" s="1">
        <v>2675</v>
      </c>
    </row>
    <row r="782" spans="17:17" x14ac:dyDescent="0.2">
      <c r="Q782" s="1">
        <v>2676</v>
      </c>
    </row>
    <row r="783" spans="17:17" x14ac:dyDescent="0.2">
      <c r="Q783" s="1">
        <v>2677</v>
      </c>
    </row>
    <row r="784" spans="17:17" x14ac:dyDescent="0.2">
      <c r="Q784" s="1">
        <v>2678</v>
      </c>
    </row>
    <row r="785" spans="17:17" x14ac:dyDescent="0.2">
      <c r="Q785" s="1">
        <v>2679</v>
      </c>
    </row>
    <row r="786" spans="17:17" x14ac:dyDescent="0.2">
      <c r="Q786" s="1">
        <v>2680</v>
      </c>
    </row>
    <row r="787" spans="17:17" x14ac:dyDescent="0.2">
      <c r="Q787" s="1">
        <v>2681</v>
      </c>
    </row>
    <row r="788" spans="17:17" x14ac:dyDescent="0.2">
      <c r="Q788" s="1">
        <v>2682</v>
      </c>
    </row>
    <row r="789" spans="17:17" x14ac:dyDescent="0.2">
      <c r="Q789" s="1">
        <v>2683</v>
      </c>
    </row>
    <row r="790" spans="17:17" x14ac:dyDescent="0.2">
      <c r="Q790" s="1">
        <v>2684</v>
      </c>
    </row>
    <row r="791" spans="17:17" x14ac:dyDescent="0.2">
      <c r="Q791" s="1">
        <v>2685</v>
      </c>
    </row>
    <row r="792" spans="17:17" x14ac:dyDescent="0.2">
      <c r="Q792" s="1">
        <v>2686</v>
      </c>
    </row>
    <row r="793" spans="17:17" x14ac:dyDescent="0.2">
      <c r="Q793" s="1">
        <v>2687</v>
      </c>
    </row>
    <row r="794" spans="17:17" x14ac:dyDescent="0.2">
      <c r="Q794" s="1">
        <v>2688</v>
      </c>
    </row>
    <row r="795" spans="17:17" x14ac:dyDescent="0.2">
      <c r="Q795" s="1">
        <v>2689</v>
      </c>
    </row>
    <row r="796" spans="17:17" x14ac:dyDescent="0.2">
      <c r="Q796" s="1">
        <v>2690</v>
      </c>
    </row>
    <row r="797" spans="17:17" x14ac:dyDescent="0.2">
      <c r="Q797" s="1">
        <v>2691</v>
      </c>
    </row>
    <row r="798" spans="17:17" x14ac:dyDescent="0.2">
      <c r="Q798" s="1">
        <v>2692</v>
      </c>
    </row>
    <row r="799" spans="17:17" x14ac:dyDescent="0.2">
      <c r="Q799" s="1">
        <v>2693</v>
      </c>
    </row>
    <row r="800" spans="17:17" x14ac:dyDescent="0.2">
      <c r="Q800" s="1">
        <v>2694</v>
      </c>
    </row>
    <row r="801" spans="17:17" x14ac:dyDescent="0.2">
      <c r="Q801" s="1">
        <v>2695</v>
      </c>
    </row>
    <row r="802" spans="17:17" x14ac:dyDescent="0.2">
      <c r="Q802" s="1">
        <v>2696</v>
      </c>
    </row>
    <row r="803" spans="17:17" x14ac:dyDescent="0.2">
      <c r="Q803" s="1">
        <v>2697</v>
      </c>
    </row>
    <row r="804" spans="17:17" x14ac:dyDescent="0.2">
      <c r="Q804" s="1">
        <v>2698</v>
      </c>
    </row>
    <row r="805" spans="17:17" x14ac:dyDescent="0.2">
      <c r="Q805" s="1">
        <v>2699</v>
      </c>
    </row>
    <row r="806" spans="17:17" x14ac:dyDescent="0.2">
      <c r="Q806" s="1">
        <v>2700</v>
      </c>
    </row>
    <row r="807" spans="17:17" x14ac:dyDescent="0.2">
      <c r="Q807" s="1">
        <v>2701</v>
      </c>
    </row>
    <row r="808" spans="17:17" x14ac:dyDescent="0.2">
      <c r="Q808" s="1">
        <v>2702</v>
      </c>
    </row>
    <row r="809" spans="17:17" x14ac:dyDescent="0.2">
      <c r="Q809" s="1">
        <v>2703</v>
      </c>
    </row>
    <row r="810" spans="17:17" x14ac:dyDescent="0.2">
      <c r="Q810" s="1">
        <v>2704</v>
      </c>
    </row>
    <row r="811" spans="17:17" x14ac:dyDescent="0.2">
      <c r="Q811" s="1">
        <v>2705</v>
      </c>
    </row>
    <row r="812" spans="17:17" x14ac:dyDescent="0.2">
      <c r="Q812" s="1">
        <v>2706</v>
      </c>
    </row>
    <row r="813" spans="17:17" x14ac:dyDescent="0.2">
      <c r="Q813" s="1">
        <v>2707</v>
      </c>
    </row>
    <row r="814" spans="17:17" x14ac:dyDescent="0.2">
      <c r="Q814" s="1">
        <v>2708</v>
      </c>
    </row>
    <row r="815" spans="17:17" x14ac:dyDescent="0.2">
      <c r="Q815" s="1">
        <v>2709</v>
      </c>
    </row>
    <row r="816" spans="17:17" x14ac:dyDescent="0.2">
      <c r="Q816" s="1">
        <v>2710</v>
      </c>
    </row>
    <row r="817" spans="17:17" x14ac:dyDescent="0.2">
      <c r="Q817" s="1">
        <v>2711</v>
      </c>
    </row>
    <row r="818" spans="17:17" x14ac:dyDescent="0.2">
      <c r="Q818" s="1">
        <v>2712</v>
      </c>
    </row>
    <row r="819" spans="17:17" x14ac:dyDescent="0.2">
      <c r="Q819" s="1">
        <v>2713</v>
      </c>
    </row>
    <row r="820" spans="17:17" x14ac:dyDescent="0.2">
      <c r="Q820" s="1">
        <v>2714</v>
      </c>
    </row>
    <row r="821" spans="17:17" x14ac:dyDescent="0.2">
      <c r="Q821" s="1">
        <v>2715</v>
      </c>
    </row>
    <row r="822" spans="17:17" x14ac:dyDescent="0.2">
      <c r="Q822" s="1">
        <v>2716</v>
      </c>
    </row>
    <row r="823" spans="17:17" x14ac:dyDescent="0.2">
      <c r="Q823" s="1">
        <v>2717</v>
      </c>
    </row>
    <row r="824" spans="17:17" x14ac:dyDescent="0.2">
      <c r="Q824" s="1">
        <v>2718</v>
      </c>
    </row>
    <row r="825" spans="17:17" x14ac:dyDescent="0.2">
      <c r="Q825" s="1">
        <v>2719</v>
      </c>
    </row>
    <row r="826" spans="17:17" x14ac:dyDescent="0.2">
      <c r="Q826" s="1">
        <v>2720</v>
      </c>
    </row>
    <row r="827" spans="17:17" x14ac:dyDescent="0.2">
      <c r="Q827" s="1">
        <v>2721</v>
      </c>
    </row>
    <row r="828" spans="17:17" x14ac:dyDescent="0.2">
      <c r="Q828" s="1">
        <v>2722</v>
      </c>
    </row>
    <row r="829" spans="17:17" x14ac:dyDescent="0.2">
      <c r="Q829" s="1">
        <v>2723</v>
      </c>
    </row>
    <row r="830" spans="17:17" x14ac:dyDescent="0.2">
      <c r="Q830" s="1">
        <v>2724</v>
      </c>
    </row>
    <row r="831" spans="17:17" x14ac:dyDescent="0.2">
      <c r="Q831" s="1">
        <v>2725</v>
      </c>
    </row>
    <row r="832" spans="17:17" x14ac:dyDescent="0.2">
      <c r="Q832" s="1">
        <v>2726</v>
      </c>
    </row>
    <row r="833" spans="17:17" x14ac:dyDescent="0.2">
      <c r="Q833" s="1">
        <v>2727</v>
      </c>
    </row>
    <row r="834" spans="17:17" x14ac:dyDescent="0.2">
      <c r="Q834" s="1">
        <v>2728</v>
      </c>
    </row>
    <row r="835" spans="17:17" x14ac:dyDescent="0.2">
      <c r="Q835" s="1">
        <v>2729</v>
      </c>
    </row>
    <row r="836" spans="17:17" x14ac:dyDescent="0.2">
      <c r="Q836" s="1">
        <v>2730</v>
      </c>
    </row>
    <row r="837" spans="17:17" x14ac:dyDescent="0.2">
      <c r="Q837" s="1">
        <v>2731</v>
      </c>
    </row>
    <row r="838" spans="17:17" x14ac:dyDescent="0.2">
      <c r="Q838" s="1">
        <v>2732</v>
      </c>
    </row>
    <row r="839" spans="17:17" x14ac:dyDescent="0.2">
      <c r="Q839" s="1">
        <v>2733</v>
      </c>
    </row>
    <row r="840" spans="17:17" x14ac:dyDescent="0.2">
      <c r="Q840" s="1">
        <v>2734</v>
      </c>
    </row>
    <row r="841" spans="17:17" x14ac:dyDescent="0.2">
      <c r="Q841" s="1">
        <v>2735</v>
      </c>
    </row>
    <row r="842" spans="17:17" x14ac:dyDescent="0.2">
      <c r="Q842" s="1">
        <v>2736</v>
      </c>
    </row>
    <row r="843" spans="17:17" x14ac:dyDescent="0.2">
      <c r="Q843" s="1">
        <v>2737</v>
      </c>
    </row>
    <row r="844" spans="17:17" x14ac:dyDescent="0.2">
      <c r="Q844" s="1">
        <v>2738</v>
      </c>
    </row>
    <row r="845" spans="17:17" x14ac:dyDescent="0.2">
      <c r="Q845" s="1">
        <v>2739</v>
      </c>
    </row>
    <row r="846" spans="17:17" x14ac:dyDescent="0.2">
      <c r="Q846" s="1">
        <v>2740</v>
      </c>
    </row>
    <row r="847" spans="17:17" x14ac:dyDescent="0.2">
      <c r="Q847" s="1">
        <v>2741</v>
      </c>
    </row>
    <row r="848" spans="17:17" x14ac:dyDescent="0.2">
      <c r="Q848" s="1">
        <v>2742</v>
      </c>
    </row>
    <row r="849" spans="17:17" x14ac:dyDescent="0.2">
      <c r="Q849" s="1">
        <v>2743</v>
      </c>
    </row>
    <row r="850" spans="17:17" x14ac:dyDescent="0.2">
      <c r="Q850" s="1">
        <v>2744</v>
      </c>
    </row>
    <row r="851" spans="17:17" x14ac:dyDescent="0.2">
      <c r="Q851" s="1">
        <v>2745</v>
      </c>
    </row>
    <row r="852" spans="17:17" x14ac:dyDescent="0.2">
      <c r="Q852" s="1">
        <v>2746</v>
      </c>
    </row>
    <row r="853" spans="17:17" x14ac:dyDescent="0.2">
      <c r="Q853" s="1">
        <v>2747</v>
      </c>
    </row>
    <row r="854" spans="17:17" x14ac:dyDescent="0.2">
      <c r="Q854" s="1">
        <v>2748</v>
      </c>
    </row>
    <row r="855" spans="17:17" x14ac:dyDescent="0.2">
      <c r="Q855" s="1">
        <v>2749</v>
      </c>
    </row>
    <row r="856" spans="17:17" x14ac:dyDescent="0.2">
      <c r="Q856" s="1">
        <v>2750</v>
      </c>
    </row>
    <row r="857" spans="17:17" x14ac:dyDescent="0.2">
      <c r="Q857" s="1">
        <v>2751</v>
      </c>
    </row>
    <row r="858" spans="17:17" x14ac:dyDescent="0.2">
      <c r="Q858" s="1">
        <v>2752</v>
      </c>
    </row>
    <row r="859" spans="17:17" x14ac:dyDescent="0.2">
      <c r="Q859" s="1">
        <v>2753</v>
      </c>
    </row>
    <row r="860" spans="17:17" x14ac:dyDescent="0.2">
      <c r="Q860" s="1">
        <v>2754</v>
      </c>
    </row>
    <row r="861" spans="17:17" x14ac:dyDescent="0.2">
      <c r="Q861" s="1">
        <v>2755</v>
      </c>
    </row>
    <row r="862" spans="17:17" x14ac:dyDescent="0.2">
      <c r="Q862" s="1">
        <v>2756</v>
      </c>
    </row>
    <row r="863" spans="17:17" x14ac:dyDescent="0.2">
      <c r="Q863" s="1">
        <v>2757</v>
      </c>
    </row>
    <row r="864" spans="17:17" x14ac:dyDescent="0.2">
      <c r="Q864" s="1">
        <v>2758</v>
      </c>
    </row>
    <row r="865" spans="17:17" x14ac:dyDescent="0.2">
      <c r="Q865" s="1">
        <v>2759</v>
      </c>
    </row>
    <row r="866" spans="17:17" x14ac:dyDescent="0.2">
      <c r="Q866" s="1">
        <v>2760</v>
      </c>
    </row>
    <row r="867" spans="17:17" x14ac:dyDescent="0.2">
      <c r="Q867" s="1">
        <v>2761</v>
      </c>
    </row>
    <row r="868" spans="17:17" x14ac:dyDescent="0.2">
      <c r="Q868" s="1">
        <v>2762</v>
      </c>
    </row>
    <row r="869" spans="17:17" x14ac:dyDescent="0.2">
      <c r="Q869" s="1">
        <v>2763</v>
      </c>
    </row>
    <row r="870" spans="17:17" x14ac:dyDescent="0.2">
      <c r="Q870" s="1">
        <v>2764</v>
      </c>
    </row>
    <row r="871" spans="17:17" x14ac:dyDescent="0.2">
      <c r="Q871" s="1">
        <v>2765</v>
      </c>
    </row>
    <row r="872" spans="17:17" x14ac:dyDescent="0.2">
      <c r="Q872" s="1">
        <v>2766</v>
      </c>
    </row>
    <row r="873" spans="17:17" x14ac:dyDescent="0.2">
      <c r="Q873" s="1">
        <v>2767</v>
      </c>
    </row>
    <row r="874" spans="17:17" x14ac:dyDescent="0.2">
      <c r="Q874" s="1">
        <v>2768</v>
      </c>
    </row>
    <row r="875" spans="17:17" x14ac:dyDescent="0.2">
      <c r="Q875" s="1">
        <v>2769</v>
      </c>
    </row>
    <row r="876" spans="17:17" x14ac:dyDescent="0.2">
      <c r="Q876" s="1">
        <v>2770</v>
      </c>
    </row>
    <row r="877" spans="17:17" x14ac:dyDescent="0.2">
      <c r="Q877" s="1">
        <v>2771</v>
      </c>
    </row>
    <row r="878" spans="17:17" x14ac:dyDescent="0.2">
      <c r="Q878" s="1">
        <v>2772</v>
      </c>
    </row>
    <row r="879" spans="17:17" x14ac:dyDescent="0.2">
      <c r="Q879" s="1">
        <v>2773</v>
      </c>
    </row>
    <row r="880" spans="17:17" x14ac:dyDescent="0.2">
      <c r="Q880" s="1">
        <v>2774</v>
      </c>
    </row>
    <row r="881" spans="17:17" x14ac:dyDescent="0.2">
      <c r="Q881" s="1">
        <v>2775</v>
      </c>
    </row>
    <row r="882" spans="17:17" x14ac:dyDescent="0.2">
      <c r="Q882" s="1">
        <v>2776</v>
      </c>
    </row>
    <row r="883" spans="17:17" x14ac:dyDescent="0.2">
      <c r="Q883" s="1">
        <v>2777</v>
      </c>
    </row>
    <row r="884" spans="17:17" x14ac:dyDescent="0.2">
      <c r="Q884" s="1">
        <v>2778</v>
      </c>
    </row>
    <row r="885" spans="17:17" x14ac:dyDescent="0.2">
      <c r="Q885" s="1">
        <v>2779</v>
      </c>
    </row>
    <row r="886" spans="17:17" x14ac:dyDescent="0.2">
      <c r="Q886" s="1">
        <v>2780</v>
      </c>
    </row>
    <row r="887" spans="17:17" x14ac:dyDescent="0.2">
      <c r="Q887" s="1">
        <v>2781</v>
      </c>
    </row>
    <row r="888" spans="17:17" x14ac:dyDescent="0.2">
      <c r="Q888" s="1">
        <v>2782</v>
      </c>
    </row>
    <row r="889" spans="17:17" x14ac:dyDescent="0.2">
      <c r="Q889" s="1">
        <v>2783</v>
      </c>
    </row>
    <row r="890" spans="17:17" x14ac:dyDescent="0.2">
      <c r="Q890" s="1">
        <v>2784</v>
      </c>
    </row>
    <row r="891" spans="17:17" x14ac:dyDescent="0.2">
      <c r="Q891" s="1">
        <v>2785</v>
      </c>
    </row>
    <row r="892" spans="17:17" x14ac:dyDescent="0.2">
      <c r="Q892" s="1">
        <v>2786</v>
      </c>
    </row>
    <row r="893" spans="17:17" x14ac:dyDescent="0.2">
      <c r="Q893" s="1">
        <v>2787</v>
      </c>
    </row>
    <row r="894" spans="17:17" x14ac:dyDescent="0.2">
      <c r="Q894" s="1">
        <v>2788</v>
      </c>
    </row>
    <row r="895" spans="17:17" x14ac:dyDescent="0.2">
      <c r="Q895" s="1">
        <v>2789</v>
      </c>
    </row>
    <row r="896" spans="17:17" x14ac:dyDescent="0.2">
      <c r="Q896" s="1">
        <v>2790</v>
      </c>
    </row>
    <row r="897" spans="17:17" x14ac:dyDescent="0.2">
      <c r="Q897" s="1">
        <v>2791</v>
      </c>
    </row>
    <row r="898" spans="17:17" x14ac:dyDescent="0.2">
      <c r="Q898" s="1">
        <v>2792</v>
      </c>
    </row>
    <row r="899" spans="17:17" x14ac:dyDescent="0.2">
      <c r="Q899" s="1">
        <v>2793</v>
      </c>
    </row>
    <row r="900" spans="17:17" x14ac:dyDescent="0.2">
      <c r="Q900" s="1">
        <v>2794</v>
      </c>
    </row>
    <row r="901" spans="17:17" x14ac:dyDescent="0.2">
      <c r="Q901" s="1">
        <v>2795</v>
      </c>
    </row>
    <row r="902" spans="17:17" x14ac:dyDescent="0.2">
      <c r="Q902" s="1">
        <v>2796</v>
      </c>
    </row>
    <row r="903" spans="17:17" x14ac:dyDescent="0.2">
      <c r="Q903" s="1">
        <v>2797</v>
      </c>
    </row>
    <row r="904" spans="17:17" x14ac:dyDescent="0.2">
      <c r="Q904" s="1">
        <v>2798</v>
      </c>
    </row>
    <row r="905" spans="17:17" x14ac:dyDescent="0.2">
      <c r="Q905" s="1">
        <v>2799</v>
      </c>
    </row>
    <row r="906" spans="17:17" x14ac:dyDescent="0.2">
      <c r="Q906" s="1">
        <v>2800</v>
      </c>
    </row>
    <row r="907" spans="17:17" x14ac:dyDescent="0.2">
      <c r="Q907" s="1">
        <v>2801</v>
      </c>
    </row>
    <row r="908" spans="17:17" x14ac:dyDescent="0.2">
      <c r="Q908" s="1">
        <v>2802</v>
      </c>
    </row>
    <row r="909" spans="17:17" x14ac:dyDescent="0.2">
      <c r="Q909" s="1">
        <v>2803</v>
      </c>
    </row>
    <row r="910" spans="17:17" x14ac:dyDescent="0.2">
      <c r="Q910" s="1">
        <v>2804</v>
      </c>
    </row>
    <row r="911" spans="17:17" x14ac:dyDescent="0.2">
      <c r="Q911" s="1">
        <v>2805</v>
      </c>
    </row>
    <row r="912" spans="17:17" x14ac:dyDescent="0.2">
      <c r="Q912" s="1">
        <v>2806</v>
      </c>
    </row>
    <row r="913" spans="17:17" x14ac:dyDescent="0.2">
      <c r="Q913" s="1">
        <v>2807</v>
      </c>
    </row>
    <row r="914" spans="17:17" x14ac:dyDescent="0.2">
      <c r="Q914" s="1">
        <v>2808</v>
      </c>
    </row>
    <row r="915" spans="17:17" x14ac:dyDescent="0.2">
      <c r="Q915" s="1">
        <v>2809</v>
      </c>
    </row>
    <row r="916" spans="17:17" x14ac:dyDescent="0.2">
      <c r="Q916" s="1">
        <v>2810</v>
      </c>
    </row>
    <row r="917" spans="17:17" x14ac:dyDescent="0.2">
      <c r="Q917" s="1">
        <v>2811</v>
      </c>
    </row>
    <row r="918" spans="17:17" x14ac:dyDescent="0.2">
      <c r="Q918" s="1">
        <v>2812</v>
      </c>
    </row>
    <row r="919" spans="17:17" x14ac:dyDescent="0.2">
      <c r="Q919" s="1">
        <v>2813</v>
      </c>
    </row>
    <row r="920" spans="17:17" x14ac:dyDescent="0.2">
      <c r="Q920" s="1">
        <v>2814</v>
      </c>
    </row>
    <row r="921" spans="17:17" x14ac:dyDescent="0.2">
      <c r="Q921" s="1">
        <v>2815</v>
      </c>
    </row>
    <row r="922" spans="17:17" x14ac:dyDescent="0.2">
      <c r="Q922" s="1">
        <v>2816</v>
      </c>
    </row>
    <row r="923" spans="17:17" x14ac:dyDescent="0.2">
      <c r="Q923" s="1">
        <v>2817</v>
      </c>
    </row>
    <row r="924" spans="17:17" x14ac:dyDescent="0.2">
      <c r="Q924" s="1">
        <v>2818</v>
      </c>
    </row>
    <row r="925" spans="17:17" x14ac:dyDescent="0.2">
      <c r="Q925" s="1">
        <v>2819</v>
      </c>
    </row>
    <row r="926" spans="17:17" x14ac:dyDescent="0.2">
      <c r="Q926" s="1">
        <v>2820</v>
      </c>
    </row>
    <row r="927" spans="17:17" x14ac:dyDescent="0.2">
      <c r="Q927" s="1">
        <v>2821</v>
      </c>
    </row>
    <row r="928" spans="17:17" x14ac:dyDescent="0.2">
      <c r="Q928" s="1">
        <v>2822</v>
      </c>
    </row>
    <row r="929" spans="17:17" x14ac:dyDescent="0.2">
      <c r="Q929" s="1">
        <v>2823</v>
      </c>
    </row>
    <row r="930" spans="17:17" x14ac:dyDescent="0.2">
      <c r="Q930" s="1">
        <v>2824</v>
      </c>
    </row>
    <row r="931" spans="17:17" x14ac:dyDescent="0.2">
      <c r="Q931" s="1">
        <v>2825</v>
      </c>
    </row>
    <row r="932" spans="17:17" x14ac:dyDescent="0.2">
      <c r="Q932" s="1">
        <v>2826</v>
      </c>
    </row>
    <row r="933" spans="17:17" x14ac:dyDescent="0.2">
      <c r="Q933" s="1">
        <v>2827</v>
      </c>
    </row>
    <row r="934" spans="17:17" x14ac:dyDescent="0.2">
      <c r="Q934" s="1">
        <v>2828</v>
      </c>
    </row>
    <row r="935" spans="17:17" x14ac:dyDescent="0.2">
      <c r="Q935" s="1">
        <v>2829</v>
      </c>
    </row>
    <row r="936" spans="17:17" x14ac:dyDescent="0.2">
      <c r="Q936" s="1">
        <v>2830</v>
      </c>
    </row>
    <row r="937" spans="17:17" x14ac:dyDescent="0.2">
      <c r="Q937" s="1">
        <v>2831</v>
      </c>
    </row>
    <row r="938" spans="17:17" x14ac:dyDescent="0.2">
      <c r="Q938" s="1">
        <v>2832</v>
      </c>
    </row>
    <row r="939" spans="17:17" x14ac:dyDescent="0.2">
      <c r="Q939" s="1">
        <v>2833</v>
      </c>
    </row>
    <row r="940" spans="17:17" x14ac:dyDescent="0.2">
      <c r="Q940" s="1">
        <v>2834</v>
      </c>
    </row>
    <row r="941" spans="17:17" x14ac:dyDescent="0.2">
      <c r="Q941" s="1">
        <v>2835</v>
      </c>
    </row>
    <row r="942" spans="17:17" x14ac:dyDescent="0.2">
      <c r="Q942" s="1">
        <v>2836</v>
      </c>
    </row>
    <row r="943" spans="17:17" x14ac:dyDescent="0.2">
      <c r="Q943" s="1">
        <v>2837</v>
      </c>
    </row>
    <row r="944" spans="17:17" x14ac:dyDescent="0.2">
      <c r="Q944" s="1">
        <v>2838</v>
      </c>
    </row>
    <row r="945" spans="17:17" x14ac:dyDescent="0.2">
      <c r="Q945" s="1">
        <v>2839</v>
      </c>
    </row>
    <row r="946" spans="17:17" x14ac:dyDescent="0.2">
      <c r="Q946" s="1">
        <v>2840</v>
      </c>
    </row>
    <row r="947" spans="17:17" x14ac:dyDescent="0.2">
      <c r="Q947" s="1">
        <v>2841</v>
      </c>
    </row>
    <row r="948" spans="17:17" x14ac:dyDescent="0.2">
      <c r="Q948" s="1">
        <v>2842</v>
      </c>
    </row>
    <row r="949" spans="17:17" x14ac:dyDescent="0.2">
      <c r="Q949" s="1">
        <v>2843</v>
      </c>
    </row>
    <row r="950" spans="17:17" x14ac:dyDescent="0.2">
      <c r="Q950" s="1">
        <v>2844</v>
      </c>
    </row>
    <row r="951" spans="17:17" x14ac:dyDescent="0.2">
      <c r="Q951" s="1">
        <v>2845</v>
      </c>
    </row>
    <row r="952" spans="17:17" x14ac:dyDescent="0.2">
      <c r="Q952" s="1">
        <v>2846</v>
      </c>
    </row>
    <row r="953" spans="17:17" x14ac:dyDescent="0.2">
      <c r="Q953" s="1">
        <v>2847</v>
      </c>
    </row>
    <row r="954" spans="17:17" x14ac:dyDescent="0.2">
      <c r="Q954" s="1">
        <v>2848</v>
      </c>
    </row>
    <row r="955" spans="17:17" x14ac:dyDescent="0.2">
      <c r="Q955" s="1">
        <v>2849</v>
      </c>
    </row>
    <row r="956" spans="17:17" x14ac:dyDescent="0.2">
      <c r="Q956" s="1">
        <v>2850</v>
      </c>
    </row>
    <row r="957" spans="17:17" x14ac:dyDescent="0.2">
      <c r="Q957" s="1">
        <v>2851</v>
      </c>
    </row>
    <row r="958" spans="17:17" x14ac:dyDescent="0.2">
      <c r="Q958" s="1">
        <v>2852</v>
      </c>
    </row>
    <row r="959" spans="17:17" x14ac:dyDescent="0.2">
      <c r="Q959" s="1">
        <v>2853</v>
      </c>
    </row>
    <row r="960" spans="17:17" x14ac:dyDescent="0.2">
      <c r="Q960" s="1">
        <v>2854</v>
      </c>
    </row>
    <row r="961" spans="17:17" x14ac:dyDescent="0.2">
      <c r="Q961" s="1">
        <v>2855</v>
      </c>
    </row>
    <row r="962" spans="17:17" x14ac:dyDescent="0.2">
      <c r="Q962" s="1">
        <v>2856</v>
      </c>
    </row>
    <row r="963" spans="17:17" x14ac:dyDescent="0.2">
      <c r="Q963" s="1">
        <v>2857</v>
      </c>
    </row>
    <row r="964" spans="17:17" x14ac:dyDescent="0.2">
      <c r="Q964" s="1">
        <v>2858</v>
      </c>
    </row>
    <row r="965" spans="17:17" x14ac:dyDescent="0.2">
      <c r="Q965" s="1">
        <v>2859</v>
      </c>
    </row>
    <row r="966" spans="17:17" x14ac:dyDescent="0.2">
      <c r="Q966" s="1">
        <v>2860</v>
      </c>
    </row>
    <row r="967" spans="17:17" x14ac:dyDescent="0.2">
      <c r="Q967" s="1">
        <v>2861</v>
      </c>
    </row>
    <row r="968" spans="17:17" x14ac:dyDescent="0.2">
      <c r="Q968" s="1">
        <v>2862</v>
      </c>
    </row>
    <row r="969" spans="17:17" x14ac:dyDescent="0.2">
      <c r="Q969" s="1">
        <v>2863</v>
      </c>
    </row>
    <row r="970" spans="17:17" x14ac:dyDescent="0.2">
      <c r="Q970" s="1">
        <v>2864</v>
      </c>
    </row>
    <row r="971" spans="17:17" x14ac:dyDescent="0.2">
      <c r="Q971" s="1">
        <v>2865</v>
      </c>
    </row>
    <row r="972" spans="17:17" x14ac:dyDescent="0.2">
      <c r="Q972" s="1">
        <v>2866</v>
      </c>
    </row>
    <row r="973" spans="17:17" x14ac:dyDescent="0.2">
      <c r="Q973" s="1">
        <v>2867</v>
      </c>
    </row>
    <row r="974" spans="17:17" x14ac:dyDescent="0.2">
      <c r="Q974" s="1">
        <v>2868</v>
      </c>
    </row>
    <row r="975" spans="17:17" x14ac:dyDescent="0.2">
      <c r="Q975" s="1">
        <v>2869</v>
      </c>
    </row>
    <row r="976" spans="17:17" x14ac:dyDescent="0.2">
      <c r="Q976" s="1">
        <v>2870</v>
      </c>
    </row>
    <row r="977" spans="17:17" x14ac:dyDescent="0.2">
      <c r="Q977" s="1">
        <v>2871</v>
      </c>
    </row>
    <row r="978" spans="17:17" x14ac:dyDescent="0.2">
      <c r="Q978" s="1">
        <v>2872</v>
      </c>
    </row>
    <row r="979" spans="17:17" x14ac:dyDescent="0.2">
      <c r="Q979" s="1">
        <v>2873</v>
      </c>
    </row>
    <row r="980" spans="17:17" x14ac:dyDescent="0.2">
      <c r="Q980" s="1">
        <v>2874</v>
      </c>
    </row>
    <row r="981" spans="17:17" x14ac:dyDescent="0.2">
      <c r="Q981" s="1">
        <v>2875</v>
      </c>
    </row>
    <row r="982" spans="17:17" x14ac:dyDescent="0.2">
      <c r="Q982" s="1">
        <v>2876</v>
      </c>
    </row>
    <row r="983" spans="17:17" x14ac:dyDescent="0.2">
      <c r="Q983" s="1">
        <v>2877</v>
      </c>
    </row>
    <row r="984" spans="17:17" x14ac:dyDescent="0.2">
      <c r="Q984" s="1">
        <v>2878</v>
      </c>
    </row>
    <row r="985" spans="17:17" x14ac:dyDescent="0.2">
      <c r="Q985" s="1">
        <v>2879</v>
      </c>
    </row>
    <row r="986" spans="17:17" x14ac:dyDescent="0.2">
      <c r="Q986" s="1">
        <v>2880</v>
      </c>
    </row>
    <row r="987" spans="17:17" x14ac:dyDescent="0.2">
      <c r="Q987" s="1">
        <v>2881</v>
      </c>
    </row>
    <row r="988" spans="17:17" x14ac:dyDescent="0.2">
      <c r="Q988" s="1">
        <v>2882</v>
      </c>
    </row>
    <row r="989" spans="17:17" x14ac:dyDescent="0.2">
      <c r="Q989" s="1">
        <v>2883</v>
      </c>
    </row>
    <row r="990" spans="17:17" x14ac:dyDescent="0.2">
      <c r="Q990" s="1">
        <v>2884</v>
      </c>
    </row>
    <row r="991" spans="17:17" x14ac:dyDescent="0.2">
      <c r="Q991" s="1">
        <v>2885</v>
      </c>
    </row>
    <row r="992" spans="17:17" x14ac:dyDescent="0.2">
      <c r="Q992" s="1">
        <v>2886</v>
      </c>
    </row>
    <row r="993" spans="17:17" x14ac:dyDescent="0.2">
      <c r="Q993" s="1">
        <v>2887</v>
      </c>
    </row>
    <row r="994" spans="17:17" x14ac:dyDescent="0.2">
      <c r="Q994" s="1">
        <v>2888</v>
      </c>
    </row>
    <row r="995" spans="17:17" x14ac:dyDescent="0.2">
      <c r="Q995" s="1">
        <v>2889</v>
      </c>
    </row>
    <row r="996" spans="17:17" x14ac:dyDescent="0.2">
      <c r="Q996" s="1">
        <v>2890</v>
      </c>
    </row>
    <row r="997" spans="17:17" x14ac:dyDescent="0.2">
      <c r="Q997" s="1">
        <v>2891</v>
      </c>
    </row>
    <row r="998" spans="17:17" x14ac:dyDescent="0.2">
      <c r="Q998" s="1">
        <v>2892</v>
      </c>
    </row>
    <row r="999" spans="17:17" x14ac:dyDescent="0.2">
      <c r="Q999" s="1">
        <v>2893</v>
      </c>
    </row>
    <row r="1000" spans="17:17" x14ac:dyDescent="0.2">
      <c r="Q1000" s="1">
        <v>2894</v>
      </c>
    </row>
    <row r="1001" spans="17:17" x14ac:dyDescent="0.2">
      <c r="Q1001" s="1">
        <v>2895</v>
      </c>
    </row>
    <row r="1002" spans="17:17" x14ac:dyDescent="0.2">
      <c r="Q1002" s="1">
        <v>2896</v>
      </c>
    </row>
    <row r="1003" spans="17:17" x14ac:dyDescent="0.2">
      <c r="Q1003" s="1">
        <v>2897</v>
      </c>
    </row>
    <row r="1004" spans="17:17" x14ac:dyDescent="0.2">
      <c r="Q1004" s="1">
        <v>2898</v>
      </c>
    </row>
    <row r="1005" spans="17:17" x14ac:dyDescent="0.2">
      <c r="Q1005" s="1">
        <v>2899</v>
      </c>
    </row>
    <row r="1006" spans="17:17" x14ac:dyDescent="0.2">
      <c r="Q1006" s="1">
        <v>2900</v>
      </c>
    </row>
    <row r="1007" spans="17:17" x14ac:dyDescent="0.2">
      <c r="Q1007" s="1">
        <v>2901</v>
      </c>
    </row>
    <row r="1008" spans="17:17" x14ac:dyDescent="0.2">
      <c r="Q1008" s="1">
        <v>2902</v>
      </c>
    </row>
    <row r="1009" spans="17:17" x14ac:dyDescent="0.2">
      <c r="Q1009" s="1">
        <v>2903</v>
      </c>
    </row>
    <row r="1010" spans="17:17" x14ac:dyDescent="0.2">
      <c r="Q1010" s="1">
        <v>2904</v>
      </c>
    </row>
    <row r="1011" spans="17:17" x14ac:dyDescent="0.2">
      <c r="Q1011" s="1">
        <v>2905</v>
      </c>
    </row>
    <row r="1012" spans="17:17" x14ac:dyDescent="0.2">
      <c r="Q1012" s="1">
        <v>2906</v>
      </c>
    </row>
    <row r="1013" spans="17:17" x14ac:dyDescent="0.2">
      <c r="Q1013" s="1">
        <v>2907</v>
      </c>
    </row>
    <row r="1014" spans="17:17" x14ac:dyDescent="0.2">
      <c r="Q1014" s="1">
        <v>2908</v>
      </c>
    </row>
    <row r="1015" spans="17:17" x14ac:dyDescent="0.2">
      <c r="Q1015" s="1">
        <v>2909</v>
      </c>
    </row>
    <row r="1016" spans="17:17" x14ac:dyDescent="0.2">
      <c r="Q1016" s="1">
        <v>2910</v>
      </c>
    </row>
    <row r="1017" spans="17:17" x14ac:dyDescent="0.2">
      <c r="Q1017" s="1">
        <v>2911</v>
      </c>
    </row>
    <row r="1018" spans="17:17" x14ac:dyDescent="0.2">
      <c r="Q1018" s="1">
        <v>2912</v>
      </c>
    </row>
    <row r="1019" spans="17:17" x14ac:dyDescent="0.2">
      <c r="Q1019" s="1">
        <v>2913</v>
      </c>
    </row>
    <row r="1020" spans="17:17" x14ac:dyDescent="0.2">
      <c r="Q1020" s="1">
        <v>2914</v>
      </c>
    </row>
    <row r="1021" spans="17:17" x14ac:dyDescent="0.2">
      <c r="Q1021" s="1">
        <v>2915</v>
      </c>
    </row>
    <row r="1022" spans="17:17" x14ac:dyDescent="0.2">
      <c r="Q1022" s="1">
        <v>2916</v>
      </c>
    </row>
    <row r="1023" spans="17:17" x14ac:dyDescent="0.2">
      <c r="Q1023" s="1">
        <v>2917</v>
      </c>
    </row>
    <row r="1024" spans="17:17" x14ac:dyDescent="0.2">
      <c r="Q1024" s="1">
        <v>2918</v>
      </c>
    </row>
    <row r="1025" spans="17:17" x14ac:dyDescent="0.2">
      <c r="Q1025" s="1">
        <v>2919</v>
      </c>
    </row>
    <row r="1026" spans="17:17" x14ac:dyDescent="0.2">
      <c r="Q1026" s="1">
        <v>2920</v>
      </c>
    </row>
    <row r="1027" spans="17:17" x14ac:dyDescent="0.2">
      <c r="Q1027" s="1">
        <v>2921</v>
      </c>
    </row>
    <row r="1028" spans="17:17" x14ac:dyDescent="0.2">
      <c r="Q1028" s="1">
        <v>2922</v>
      </c>
    </row>
    <row r="1029" spans="17:17" x14ac:dyDescent="0.2">
      <c r="Q1029" s="1">
        <v>2923</v>
      </c>
    </row>
    <row r="1030" spans="17:17" x14ac:dyDescent="0.2">
      <c r="Q1030" s="1">
        <v>2924</v>
      </c>
    </row>
    <row r="1031" spans="17:17" x14ac:dyDescent="0.2">
      <c r="Q1031" s="1">
        <v>2925</v>
      </c>
    </row>
    <row r="1032" spans="17:17" x14ac:dyDescent="0.2">
      <c r="Q1032" s="1">
        <v>2926</v>
      </c>
    </row>
    <row r="1033" spans="17:17" x14ac:dyDescent="0.2">
      <c r="Q1033" s="1">
        <v>2927</v>
      </c>
    </row>
    <row r="1034" spans="17:17" x14ac:dyDescent="0.2">
      <c r="Q1034" s="1">
        <v>2928</v>
      </c>
    </row>
    <row r="1035" spans="17:17" x14ac:dyDescent="0.2">
      <c r="Q1035" s="1">
        <v>2929</v>
      </c>
    </row>
    <row r="1036" spans="17:17" x14ac:dyDescent="0.2">
      <c r="Q1036" s="1">
        <v>2930</v>
      </c>
    </row>
    <row r="1037" spans="17:17" x14ac:dyDescent="0.2">
      <c r="Q1037" s="1">
        <v>2931</v>
      </c>
    </row>
    <row r="1038" spans="17:17" x14ac:dyDescent="0.2">
      <c r="Q1038" s="1">
        <v>2932</v>
      </c>
    </row>
    <row r="1039" spans="17:17" x14ac:dyDescent="0.2">
      <c r="Q1039" s="1">
        <v>2933</v>
      </c>
    </row>
    <row r="1040" spans="17:17" x14ac:dyDescent="0.2">
      <c r="Q1040" s="1">
        <v>2934</v>
      </c>
    </row>
    <row r="1041" spans="17:17" x14ac:dyDescent="0.2">
      <c r="Q1041" s="1">
        <v>2935</v>
      </c>
    </row>
    <row r="1042" spans="17:17" x14ac:dyDescent="0.2">
      <c r="Q1042" s="1">
        <v>2936</v>
      </c>
    </row>
    <row r="1043" spans="17:17" x14ac:dyDescent="0.2">
      <c r="Q1043" s="1">
        <v>2937</v>
      </c>
    </row>
    <row r="1044" spans="17:17" x14ac:dyDescent="0.2">
      <c r="Q1044" s="1">
        <v>2938</v>
      </c>
    </row>
    <row r="1045" spans="17:17" x14ac:dyDescent="0.2">
      <c r="Q1045" s="1">
        <v>2939</v>
      </c>
    </row>
    <row r="1046" spans="17:17" x14ac:dyDescent="0.2">
      <c r="Q1046" s="1">
        <v>2940</v>
      </c>
    </row>
    <row r="1047" spans="17:17" x14ac:dyDescent="0.2">
      <c r="Q1047" s="1">
        <v>2941</v>
      </c>
    </row>
    <row r="1048" spans="17:17" x14ac:dyDescent="0.2">
      <c r="Q1048" s="1">
        <v>2942</v>
      </c>
    </row>
    <row r="1049" spans="17:17" x14ac:dyDescent="0.2">
      <c r="Q1049" s="1">
        <v>2943</v>
      </c>
    </row>
    <row r="1050" spans="17:17" x14ac:dyDescent="0.2">
      <c r="Q1050" s="1">
        <v>2944</v>
      </c>
    </row>
    <row r="1051" spans="17:17" x14ac:dyDescent="0.2">
      <c r="Q1051" s="1">
        <v>2945</v>
      </c>
    </row>
    <row r="1052" spans="17:17" x14ac:dyDescent="0.2">
      <c r="Q1052" s="1">
        <v>2946</v>
      </c>
    </row>
    <row r="1053" spans="17:17" x14ac:dyDescent="0.2">
      <c r="Q1053" s="1">
        <v>2947</v>
      </c>
    </row>
    <row r="1054" spans="17:17" x14ac:dyDescent="0.2">
      <c r="Q1054" s="1">
        <v>2948</v>
      </c>
    </row>
    <row r="1055" spans="17:17" x14ac:dyDescent="0.2">
      <c r="Q1055" s="1">
        <v>2949</v>
      </c>
    </row>
    <row r="1056" spans="17:17" x14ac:dyDescent="0.2">
      <c r="Q1056" s="1">
        <v>2950</v>
      </c>
    </row>
    <row r="1057" spans="17:17" x14ac:dyDescent="0.2">
      <c r="Q1057" s="1">
        <v>2951</v>
      </c>
    </row>
    <row r="1058" spans="17:17" x14ac:dyDescent="0.2">
      <c r="Q1058" s="1">
        <v>2952</v>
      </c>
    </row>
    <row r="1059" spans="17:17" x14ac:dyDescent="0.2">
      <c r="Q1059" s="1">
        <v>2953</v>
      </c>
    </row>
    <row r="1060" spans="17:17" x14ac:dyDescent="0.2">
      <c r="Q1060" s="1">
        <v>2954</v>
      </c>
    </row>
    <row r="1061" spans="17:17" x14ac:dyDescent="0.2">
      <c r="Q1061" s="1">
        <v>2955</v>
      </c>
    </row>
    <row r="1062" spans="17:17" x14ac:dyDescent="0.2">
      <c r="Q1062" s="1">
        <v>2956</v>
      </c>
    </row>
    <row r="1063" spans="17:17" x14ac:dyDescent="0.2">
      <c r="Q1063" s="1">
        <v>2957</v>
      </c>
    </row>
    <row r="1064" spans="17:17" x14ac:dyDescent="0.2">
      <c r="Q1064" s="1">
        <v>2958</v>
      </c>
    </row>
    <row r="1065" spans="17:17" x14ac:dyDescent="0.2">
      <c r="Q1065" s="1">
        <v>2959</v>
      </c>
    </row>
    <row r="1066" spans="17:17" x14ac:dyDescent="0.2">
      <c r="Q1066" s="1">
        <v>2960</v>
      </c>
    </row>
    <row r="1067" spans="17:17" x14ac:dyDescent="0.2">
      <c r="Q1067" s="1">
        <v>2961</v>
      </c>
    </row>
    <row r="1068" spans="17:17" x14ac:dyDescent="0.2">
      <c r="Q1068" s="1">
        <v>2962</v>
      </c>
    </row>
    <row r="1069" spans="17:17" x14ac:dyDescent="0.2">
      <c r="Q1069" s="1">
        <v>2963</v>
      </c>
    </row>
    <row r="1070" spans="17:17" x14ac:dyDescent="0.2">
      <c r="Q1070" s="1">
        <v>2964</v>
      </c>
    </row>
    <row r="1071" spans="17:17" x14ac:dyDescent="0.2">
      <c r="Q1071" s="1">
        <v>2965</v>
      </c>
    </row>
    <row r="1072" spans="17:17" x14ac:dyDescent="0.2">
      <c r="Q1072" s="1">
        <v>2966</v>
      </c>
    </row>
    <row r="1073" spans="17:17" x14ac:dyDescent="0.2">
      <c r="Q1073" s="1">
        <v>2967</v>
      </c>
    </row>
    <row r="1074" spans="17:17" x14ac:dyDescent="0.2">
      <c r="Q1074" s="1">
        <v>2968</v>
      </c>
    </row>
    <row r="1075" spans="17:17" x14ac:dyDescent="0.2">
      <c r="Q1075" s="1">
        <v>2969</v>
      </c>
    </row>
    <row r="1076" spans="17:17" x14ac:dyDescent="0.2">
      <c r="Q1076" s="1">
        <v>2970</v>
      </c>
    </row>
    <row r="1077" spans="17:17" x14ac:dyDescent="0.2">
      <c r="Q1077" s="1">
        <v>2971</v>
      </c>
    </row>
    <row r="1078" spans="17:17" x14ac:dyDescent="0.2">
      <c r="Q1078" s="1">
        <v>2972</v>
      </c>
    </row>
    <row r="1079" spans="17:17" x14ac:dyDescent="0.2">
      <c r="Q1079" s="1">
        <v>2973</v>
      </c>
    </row>
    <row r="1080" spans="17:17" x14ac:dyDescent="0.2">
      <c r="Q1080" s="1">
        <v>2974</v>
      </c>
    </row>
    <row r="1081" spans="17:17" x14ac:dyDescent="0.2">
      <c r="Q1081" s="1">
        <v>2975</v>
      </c>
    </row>
    <row r="1082" spans="17:17" x14ac:dyDescent="0.2">
      <c r="Q1082" s="1">
        <v>2976</v>
      </c>
    </row>
    <row r="1083" spans="17:17" x14ac:dyDescent="0.2">
      <c r="Q1083" s="1">
        <v>2977</v>
      </c>
    </row>
    <row r="1084" spans="17:17" x14ac:dyDescent="0.2">
      <c r="Q1084" s="1">
        <v>2978</v>
      </c>
    </row>
    <row r="1085" spans="17:17" x14ac:dyDescent="0.2">
      <c r="Q1085" s="1">
        <v>2979</v>
      </c>
    </row>
    <row r="1086" spans="17:17" x14ac:dyDescent="0.2">
      <c r="Q1086" s="1">
        <v>2980</v>
      </c>
    </row>
    <row r="1087" spans="17:17" x14ac:dyDescent="0.2">
      <c r="Q1087" s="1">
        <v>2981</v>
      </c>
    </row>
    <row r="1088" spans="17:17" x14ac:dyDescent="0.2">
      <c r="Q1088" s="1">
        <v>2982</v>
      </c>
    </row>
    <row r="1089" spans="17:17" x14ac:dyDescent="0.2">
      <c r="Q1089" s="1">
        <v>2983</v>
      </c>
    </row>
    <row r="1090" spans="17:17" x14ac:dyDescent="0.2">
      <c r="Q1090" s="1">
        <v>2984</v>
      </c>
    </row>
    <row r="1091" spans="17:17" x14ac:dyDescent="0.2">
      <c r="Q1091" s="1">
        <v>2985</v>
      </c>
    </row>
    <row r="1092" spans="17:17" x14ac:dyDescent="0.2">
      <c r="Q1092" s="1">
        <v>2986</v>
      </c>
    </row>
    <row r="1093" spans="17:17" x14ac:dyDescent="0.2">
      <c r="Q1093" s="1">
        <v>2987</v>
      </c>
    </row>
    <row r="1094" spans="17:17" x14ac:dyDescent="0.2">
      <c r="Q1094" s="1">
        <v>2988</v>
      </c>
    </row>
    <row r="1095" spans="17:17" x14ac:dyDescent="0.2">
      <c r="Q1095" s="1">
        <v>2989</v>
      </c>
    </row>
    <row r="1096" spans="17:17" x14ac:dyDescent="0.2">
      <c r="Q1096" s="1">
        <v>2990</v>
      </c>
    </row>
    <row r="1097" spans="17:17" x14ac:dyDescent="0.2">
      <c r="Q1097" s="1">
        <v>2991</v>
      </c>
    </row>
    <row r="1098" spans="17:17" x14ac:dyDescent="0.2">
      <c r="Q1098" s="1">
        <v>2992</v>
      </c>
    </row>
    <row r="1099" spans="17:17" x14ac:dyDescent="0.2">
      <c r="Q1099" s="1">
        <v>2993</v>
      </c>
    </row>
    <row r="1100" spans="17:17" x14ac:dyDescent="0.2">
      <c r="Q1100" s="1">
        <v>2994</v>
      </c>
    </row>
    <row r="1101" spans="17:17" x14ac:dyDescent="0.2">
      <c r="Q1101" s="1">
        <v>2995</v>
      </c>
    </row>
    <row r="1102" spans="17:17" x14ac:dyDescent="0.2">
      <c r="Q1102" s="1">
        <v>2996</v>
      </c>
    </row>
    <row r="1103" spans="17:17" x14ac:dyDescent="0.2">
      <c r="Q1103" s="1">
        <v>2997</v>
      </c>
    </row>
    <row r="1104" spans="17:17" x14ac:dyDescent="0.2">
      <c r="Q1104" s="1">
        <v>2998</v>
      </c>
    </row>
    <row r="1105" spans="17:17" x14ac:dyDescent="0.2">
      <c r="Q1105" s="1">
        <v>2999</v>
      </c>
    </row>
    <row r="1106" spans="17:17" x14ac:dyDescent="0.2">
      <c r="Q1106" s="1">
        <v>3000</v>
      </c>
    </row>
    <row r="1107" spans="17:17" x14ac:dyDescent="0.2">
      <c r="Q1107" s="1">
        <v>3001</v>
      </c>
    </row>
    <row r="1108" spans="17:17" x14ac:dyDescent="0.2">
      <c r="Q1108" s="1">
        <v>3002</v>
      </c>
    </row>
    <row r="1109" spans="17:17" x14ac:dyDescent="0.2">
      <c r="Q1109" s="1">
        <v>3003</v>
      </c>
    </row>
    <row r="1110" spans="17:17" x14ac:dyDescent="0.2">
      <c r="Q1110" s="1">
        <v>3004</v>
      </c>
    </row>
    <row r="1111" spans="17:17" x14ac:dyDescent="0.2">
      <c r="Q1111" s="1">
        <v>3005</v>
      </c>
    </row>
    <row r="1112" spans="17:17" x14ac:dyDescent="0.2">
      <c r="Q1112" s="1">
        <v>3006</v>
      </c>
    </row>
    <row r="1113" spans="17:17" x14ac:dyDescent="0.2">
      <c r="Q1113" s="1">
        <v>3007</v>
      </c>
    </row>
    <row r="1114" spans="17:17" x14ac:dyDescent="0.2">
      <c r="Q1114" s="1">
        <v>3008</v>
      </c>
    </row>
    <row r="1115" spans="17:17" x14ac:dyDescent="0.2">
      <c r="Q1115" s="1">
        <v>3009</v>
      </c>
    </row>
    <row r="1116" spans="17:17" x14ac:dyDescent="0.2">
      <c r="Q1116" s="1">
        <v>3010</v>
      </c>
    </row>
    <row r="1117" spans="17:17" x14ac:dyDescent="0.2">
      <c r="Q1117" s="1">
        <v>3011</v>
      </c>
    </row>
    <row r="1118" spans="17:17" x14ac:dyDescent="0.2">
      <c r="Q1118" s="1">
        <v>3012</v>
      </c>
    </row>
    <row r="1119" spans="17:17" x14ac:dyDescent="0.2">
      <c r="Q1119" s="1">
        <v>3013</v>
      </c>
    </row>
    <row r="1120" spans="17:17" x14ac:dyDescent="0.2">
      <c r="Q1120" s="1">
        <v>3014</v>
      </c>
    </row>
    <row r="1121" spans="17:17" x14ac:dyDescent="0.2">
      <c r="Q1121" s="1">
        <v>3015</v>
      </c>
    </row>
    <row r="1122" spans="17:17" x14ac:dyDescent="0.2">
      <c r="Q1122" s="1">
        <v>3016</v>
      </c>
    </row>
    <row r="1123" spans="17:17" x14ac:dyDescent="0.2">
      <c r="Q1123" s="1">
        <v>3017</v>
      </c>
    </row>
    <row r="1124" spans="17:17" x14ac:dyDescent="0.2">
      <c r="Q1124" s="1">
        <v>3018</v>
      </c>
    </row>
    <row r="1125" spans="17:17" x14ac:dyDescent="0.2">
      <c r="Q1125" s="1">
        <v>3019</v>
      </c>
    </row>
    <row r="1126" spans="17:17" x14ac:dyDescent="0.2">
      <c r="Q1126" s="1">
        <v>3020</v>
      </c>
    </row>
    <row r="1127" spans="17:17" x14ac:dyDescent="0.2">
      <c r="Q1127" s="1">
        <v>3021</v>
      </c>
    </row>
    <row r="1128" spans="17:17" x14ac:dyDescent="0.2">
      <c r="Q1128" s="1">
        <v>3022</v>
      </c>
    </row>
    <row r="1129" spans="17:17" x14ac:dyDescent="0.2">
      <c r="Q1129" s="1">
        <v>3023</v>
      </c>
    </row>
    <row r="1130" spans="17:17" x14ac:dyDescent="0.2">
      <c r="Q1130" s="1">
        <v>3024</v>
      </c>
    </row>
    <row r="1131" spans="17:17" x14ac:dyDescent="0.2">
      <c r="Q1131" s="1">
        <v>3025</v>
      </c>
    </row>
    <row r="1132" spans="17:17" x14ac:dyDescent="0.2">
      <c r="Q1132" s="1">
        <v>3026</v>
      </c>
    </row>
    <row r="1133" spans="17:17" x14ac:dyDescent="0.2">
      <c r="Q1133" s="1">
        <v>3027</v>
      </c>
    </row>
    <row r="1134" spans="17:17" x14ac:dyDescent="0.2">
      <c r="Q1134" s="1">
        <v>3028</v>
      </c>
    </row>
    <row r="1135" spans="17:17" x14ac:dyDescent="0.2">
      <c r="Q1135" s="1">
        <v>3029</v>
      </c>
    </row>
    <row r="1136" spans="17:17" x14ac:dyDescent="0.2">
      <c r="Q1136" s="1">
        <v>3030</v>
      </c>
    </row>
    <row r="1137" spans="17:17" x14ac:dyDescent="0.2">
      <c r="Q1137" s="1">
        <v>3031</v>
      </c>
    </row>
    <row r="1138" spans="17:17" x14ac:dyDescent="0.2">
      <c r="Q1138" s="1">
        <v>3032</v>
      </c>
    </row>
    <row r="1139" spans="17:17" x14ac:dyDescent="0.2">
      <c r="Q1139" s="1">
        <v>3033</v>
      </c>
    </row>
    <row r="1140" spans="17:17" x14ac:dyDescent="0.2">
      <c r="Q1140" s="1">
        <v>3034</v>
      </c>
    </row>
    <row r="1141" spans="17:17" x14ac:dyDescent="0.2">
      <c r="Q1141" s="1">
        <v>3035</v>
      </c>
    </row>
    <row r="1142" spans="17:17" x14ac:dyDescent="0.2">
      <c r="Q1142" s="1">
        <v>3036</v>
      </c>
    </row>
    <row r="1143" spans="17:17" x14ac:dyDescent="0.2">
      <c r="Q1143" s="1">
        <v>3037</v>
      </c>
    </row>
    <row r="1144" spans="17:17" x14ac:dyDescent="0.2">
      <c r="Q1144" s="1">
        <v>3038</v>
      </c>
    </row>
    <row r="1145" spans="17:17" x14ac:dyDescent="0.2">
      <c r="Q1145" s="1">
        <v>3039</v>
      </c>
    </row>
    <row r="1146" spans="17:17" x14ac:dyDescent="0.2">
      <c r="Q1146" s="1">
        <v>3040</v>
      </c>
    </row>
    <row r="1147" spans="17:17" x14ac:dyDescent="0.2">
      <c r="Q1147" s="1">
        <v>3041</v>
      </c>
    </row>
    <row r="1148" spans="17:17" x14ac:dyDescent="0.2">
      <c r="Q1148" s="1">
        <v>3042</v>
      </c>
    </row>
    <row r="1149" spans="17:17" x14ac:dyDescent="0.2">
      <c r="Q1149" s="1">
        <v>3043</v>
      </c>
    </row>
    <row r="1150" spans="17:17" x14ac:dyDescent="0.2">
      <c r="Q1150" s="1">
        <v>3044</v>
      </c>
    </row>
    <row r="1151" spans="17:17" x14ac:dyDescent="0.2">
      <c r="Q1151" s="1">
        <v>3045</v>
      </c>
    </row>
    <row r="1152" spans="17:17" x14ac:dyDescent="0.2">
      <c r="Q1152" s="1">
        <v>3046</v>
      </c>
    </row>
    <row r="1153" spans="17:17" x14ac:dyDescent="0.2">
      <c r="Q1153" s="1">
        <v>3047</v>
      </c>
    </row>
    <row r="1154" spans="17:17" x14ac:dyDescent="0.2">
      <c r="Q1154" s="1">
        <v>3048</v>
      </c>
    </row>
    <row r="1155" spans="17:17" x14ac:dyDescent="0.2">
      <c r="Q1155" s="1">
        <v>3049</v>
      </c>
    </row>
    <row r="1156" spans="17:17" x14ac:dyDescent="0.2">
      <c r="Q1156" s="1">
        <v>3050</v>
      </c>
    </row>
    <row r="1157" spans="17:17" x14ac:dyDescent="0.2">
      <c r="Q1157" s="1">
        <v>3051</v>
      </c>
    </row>
    <row r="1158" spans="17:17" x14ac:dyDescent="0.2">
      <c r="Q1158" s="1">
        <v>3052</v>
      </c>
    </row>
    <row r="1159" spans="17:17" x14ac:dyDescent="0.2">
      <c r="Q1159" s="1">
        <v>3053</v>
      </c>
    </row>
    <row r="1160" spans="17:17" x14ac:dyDescent="0.2">
      <c r="Q1160" s="1">
        <v>3054</v>
      </c>
    </row>
    <row r="1161" spans="17:17" x14ac:dyDescent="0.2">
      <c r="Q1161" s="1">
        <v>3055</v>
      </c>
    </row>
    <row r="1162" spans="17:17" x14ac:dyDescent="0.2">
      <c r="Q1162" s="1">
        <v>3056</v>
      </c>
    </row>
    <row r="1163" spans="17:17" x14ac:dyDescent="0.2">
      <c r="Q1163" s="1">
        <v>3057</v>
      </c>
    </row>
    <row r="1164" spans="17:17" x14ac:dyDescent="0.2">
      <c r="Q1164" s="1">
        <v>3058</v>
      </c>
    </row>
    <row r="1165" spans="17:17" x14ac:dyDescent="0.2">
      <c r="Q1165" s="1">
        <v>3059</v>
      </c>
    </row>
    <row r="1166" spans="17:17" x14ac:dyDescent="0.2">
      <c r="Q1166" s="1">
        <v>3060</v>
      </c>
    </row>
    <row r="1167" spans="17:17" x14ac:dyDescent="0.2">
      <c r="Q1167" s="1">
        <v>3061</v>
      </c>
    </row>
    <row r="1168" spans="17:17" x14ac:dyDescent="0.2">
      <c r="Q1168" s="1">
        <v>3062</v>
      </c>
    </row>
    <row r="1169" spans="17:17" x14ac:dyDescent="0.2">
      <c r="Q1169" s="1">
        <v>3063</v>
      </c>
    </row>
    <row r="1170" spans="17:17" x14ac:dyDescent="0.2">
      <c r="Q1170" s="1">
        <v>3064</v>
      </c>
    </row>
    <row r="1171" spans="17:17" x14ac:dyDescent="0.2">
      <c r="Q1171" s="1">
        <v>3065</v>
      </c>
    </row>
    <row r="1172" spans="17:17" x14ac:dyDescent="0.2">
      <c r="Q1172" s="1">
        <v>3066</v>
      </c>
    </row>
    <row r="1173" spans="17:17" x14ac:dyDescent="0.2">
      <c r="Q1173" s="1">
        <v>3067</v>
      </c>
    </row>
    <row r="1174" spans="17:17" x14ac:dyDescent="0.2">
      <c r="Q1174" s="1">
        <v>3068</v>
      </c>
    </row>
    <row r="1175" spans="17:17" x14ac:dyDescent="0.2">
      <c r="Q1175" s="1">
        <v>3069</v>
      </c>
    </row>
    <row r="1176" spans="17:17" x14ac:dyDescent="0.2">
      <c r="Q1176" s="1">
        <v>3070</v>
      </c>
    </row>
    <row r="1177" spans="17:17" x14ac:dyDescent="0.2">
      <c r="Q1177" s="1">
        <v>3071</v>
      </c>
    </row>
    <row r="1178" spans="17:17" x14ac:dyDescent="0.2">
      <c r="Q1178" s="1">
        <v>3072</v>
      </c>
    </row>
    <row r="1179" spans="17:17" x14ac:dyDescent="0.2">
      <c r="Q1179" s="1">
        <v>3073</v>
      </c>
    </row>
    <row r="1180" spans="17:17" x14ac:dyDescent="0.2">
      <c r="Q1180" s="1">
        <v>3074</v>
      </c>
    </row>
    <row r="1181" spans="17:17" x14ac:dyDescent="0.2">
      <c r="Q1181" s="1">
        <v>3075</v>
      </c>
    </row>
    <row r="1182" spans="17:17" x14ac:dyDescent="0.2">
      <c r="Q1182" s="1">
        <v>3076</v>
      </c>
    </row>
    <row r="1183" spans="17:17" x14ac:dyDescent="0.2">
      <c r="Q1183" s="1">
        <v>3077</v>
      </c>
    </row>
    <row r="1184" spans="17:17" x14ac:dyDescent="0.2">
      <c r="Q1184" s="1">
        <v>3078</v>
      </c>
    </row>
    <row r="1185" spans="17:17" x14ac:dyDescent="0.2">
      <c r="Q1185" s="1">
        <v>3079</v>
      </c>
    </row>
    <row r="1186" spans="17:17" x14ac:dyDescent="0.2">
      <c r="Q1186" s="1">
        <v>3080</v>
      </c>
    </row>
    <row r="1187" spans="17:17" x14ac:dyDescent="0.2">
      <c r="Q1187" s="1">
        <v>3081</v>
      </c>
    </row>
    <row r="1188" spans="17:17" x14ac:dyDescent="0.2">
      <c r="Q1188" s="1">
        <v>3082</v>
      </c>
    </row>
    <row r="1189" spans="17:17" x14ac:dyDescent="0.2">
      <c r="Q1189" s="1">
        <v>3083</v>
      </c>
    </row>
    <row r="1190" spans="17:17" x14ac:dyDescent="0.2">
      <c r="Q1190" s="1">
        <v>3084</v>
      </c>
    </row>
    <row r="1191" spans="17:17" x14ac:dyDescent="0.2">
      <c r="Q1191" s="1">
        <v>3085</v>
      </c>
    </row>
    <row r="1192" spans="17:17" x14ac:dyDescent="0.2">
      <c r="Q1192" s="1">
        <v>3086</v>
      </c>
    </row>
    <row r="1193" spans="17:17" x14ac:dyDescent="0.2">
      <c r="Q1193" s="1">
        <v>3087</v>
      </c>
    </row>
    <row r="1194" spans="17:17" x14ac:dyDescent="0.2">
      <c r="Q1194" s="1">
        <v>3088</v>
      </c>
    </row>
    <row r="1195" spans="17:17" x14ac:dyDescent="0.2">
      <c r="Q1195" s="1">
        <v>3089</v>
      </c>
    </row>
    <row r="1196" spans="17:17" x14ac:dyDescent="0.2">
      <c r="Q1196" s="1">
        <v>3090</v>
      </c>
    </row>
    <row r="1197" spans="17:17" x14ac:dyDescent="0.2">
      <c r="Q1197" s="1">
        <v>3091</v>
      </c>
    </row>
    <row r="1198" spans="17:17" x14ac:dyDescent="0.2">
      <c r="Q1198" s="1">
        <v>3092</v>
      </c>
    </row>
    <row r="1199" spans="17:17" x14ac:dyDescent="0.2">
      <c r="Q1199" s="1">
        <v>3093</v>
      </c>
    </row>
    <row r="1200" spans="17:17" x14ac:dyDescent="0.2">
      <c r="Q1200" s="1">
        <v>3094</v>
      </c>
    </row>
    <row r="1201" spans="17:17" x14ac:dyDescent="0.2">
      <c r="Q1201" s="1">
        <v>3095</v>
      </c>
    </row>
    <row r="1202" spans="17:17" x14ac:dyDescent="0.2">
      <c r="Q1202" s="1">
        <v>3096</v>
      </c>
    </row>
    <row r="1203" spans="17:17" x14ac:dyDescent="0.2">
      <c r="Q1203" s="1">
        <v>3097</v>
      </c>
    </row>
    <row r="1204" spans="17:17" x14ac:dyDescent="0.2">
      <c r="Q1204" s="1">
        <v>3098</v>
      </c>
    </row>
    <row r="1205" spans="17:17" x14ac:dyDescent="0.2">
      <c r="Q1205" s="1">
        <v>3099</v>
      </c>
    </row>
    <row r="1206" spans="17:17" x14ac:dyDescent="0.2">
      <c r="Q1206" s="1">
        <v>3100</v>
      </c>
    </row>
    <row r="1207" spans="17:17" x14ac:dyDescent="0.2">
      <c r="Q1207" s="1">
        <v>3101</v>
      </c>
    </row>
    <row r="1208" spans="17:17" x14ac:dyDescent="0.2">
      <c r="Q1208" s="1">
        <v>3102</v>
      </c>
    </row>
    <row r="1209" spans="17:17" x14ac:dyDescent="0.2">
      <c r="Q1209" s="1">
        <v>3103</v>
      </c>
    </row>
    <row r="1210" spans="17:17" x14ac:dyDescent="0.2">
      <c r="Q1210" s="1">
        <v>3104</v>
      </c>
    </row>
    <row r="1211" spans="17:17" x14ac:dyDescent="0.2">
      <c r="Q1211" s="1">
        <v>3105</v>
      </c>
    </row>
    <row r="1212" spans="17:17" x14ac:dyDescent="0.2">
      <c r="Q1212" s="1">
        <v>3106</v>
      </c>
    </row>
    <row r="1213" spans="17:17" x14ac:dyDescent="0.2">
      <c r="Q1213" s="1">
        <v>3107</v>
      </c>
    </row>
    <row r="1214" spans="17:17" x14ac:dyDescent="0.2">
      <c r="Q1214" s="1">
        <v>3108</v>
      </c>
    </row>
    <row r="1215" spans="17:17" x14ac:dyDescent="0.2">
      <c r="Q1215" s="1">
        <v>3109</v>
      </c>
    </row>
    <row r="1216" spans="17:17" x14ac:dyDescent="0.2">
      <c r="Q1216" s="1">
        <v>3110</v>
      </c>
    </row>
    <row r="1217" spans="17:17" x14ac:dyDescent="0.2">
      <c r="Q1217" s="1">
        <v>3111</v>
      </c>
    </row>
    <row r="1218" spans="17:17" x14ac:dyDescent="0.2">
      <c r="Q1218" s="1">
        <v>3112</v>
      </c>
    </row>
    <row r="1219" spans="17:17" x14ac:dyDescent="0.2">
      <c r="Q1219" s="1">
        <v>3113</v>
      </c>
    </row>
    <row r="1220" spans="17:17" x14ac:dyDescent="0.2">
      <c r="Q1220" s="1">
        <v>3114</v>
      </c>
    </row>
    <row r="1221" spans="17:17" x14ac:dyDescent="0.2">
      <c r="Q1221" s="1">
        <v>3115</v>
      </c>
    </row>
    <row r="1222" spans="17:17" x14ac:dyDescent="0.2">
      <c r="Q1222" s="1">
        <v>3116</v>
      </c>
    </row>
    <row r="1223" spans="17:17" x14ac:dyDescent="0.2">
      <c r="Q1223" s="1">
        <v>3117</v>
      </c>
    </row>
    <row r="1224" spans="17:17" x14ac:dyDescent="0.2">
      <c r="Q1224" s="1">
        <v>3118</v>
      </c>
    </row>
    <row r="1225" spans="17:17" x14ac:dyDescent="0.2">
      <c r="Q1225" s="1">
        <v>3119</v>
      </c>
    </row>
    <row r="1226" spans="17:17" x14ac:dyDescent="0.2">
      <c r="Q1226" s="1">
        <v>3120</v>
      </c>
    </row>
    <row r="1227" spans="17:17" x14ac:dyDescent="0.2">
      <c r="Q1227" s="1">
        <v>3121</v>
      </c>
    </row>
    <row r="1228" spans="17:17" x14ac:dyDescent="0.2">
      <c r="Q1228" s="1">
        <v>3122</v>
      </c>
    </row>
    <row r="1229" spans="17:17" x14ac:dyDescent="0.2">
      <c r="Q1229" s="1">
        <v>3123</v>
      </c>
    </row>
    <row r="1230" spans="17:17" x14ac:dyDescent="0.2">
      <c r="Q1230" s="1">
        <v>3124</v>
      </c>
    </row>
    <row r="1231" spans="17:17" x14ac:dyDescent="0.2">
      <c r="Q1231" s="1">
        <v>3125</v>
      </c>
    </row>
    <row r="1232" spans="17:17" x14ac:dyDescent="0.2">
      <c r="Q1232" s="1">
        <v>3126</v>
      </c>
    </row>
    <row r="1233" spans="17:17" x14ac:dyDescent="0.2">
      <c r="Q1233" s="1">
        <v>3127</v>
      </c>
    </row>
    <row r="1234" spans="17:17" x14ac:dyDescent="0.2">
      <c r="Q1234" s="1">
        <v>3128</v>
      </c>
    </row>
    <row r="1235" spans="17:17" x14ac:dyDescent="0.2">
      <c r="Q1235" s="1">
        <v>3129</v>
      </c>
    </row>
    <row r="1236" spans="17:17" x14ac:dyDescent="0.2">
      <c r="Q1236" s="1">
        <v>3130</v>
      </c>
    </row>
    <row r="1237" spans="17:17" x14ac:dyDescent="0.2">
      <c r="Q1237" s="1">
        <v>3131</v>
      </c>
    </row>
    <row r="1238" spans="17:17" x14ac:dyDescent="0.2">
      <c r="Q1238" s="1">
        <v>3132</v>
      </c>
    </row>
    <row r="1239" spans="17:17" x14ac:dyDescent="0.2">
      <c r="Q1239" s="1">
        <v>3133</v>
      </c>
    </row>
    <row r="1240" spans="17:17" x14ac:dyDescent="0.2">
      <c r="Q1240" s="1">
        <v>3134</v>
      </c>
    </row>
    <row r="1241" spans="17:17" x14ac:dyDescent="0.2">
      <c r="Q1241" s="1">
        <v>3135</v>
      </c>
    </row>
    <row r="1242" spans="17:17" x14ac:dyDescent="0.2">
      <c r="Q1242" s="1">
        <v>3136</v>
      </c>
    </row>
    <row r="1243" spans="17:17" x14ac:dyDescent="0.2">
      <c r="Q1243" s="1">
        <v>3137</v>
      </c>
    </row>
    <row r="1244" spans="17:17" x14ac:dyDescent="0.2">
      <c r="Q1244" s="1">
        <v>3138</v>
      </c>
    </row>
    <row r="1245" spans="17:17" x14ac:dyDescent="0.2">
      <c r="Q1245" s="1">
        <v>3139</v>
      </c>
    </row>
    <row r="1246" spans="17:17" x14ac:dyDescent="0.2">
      <c r="Q1246" s="1">
        <v>3140</v>
      </c>
    </row>
    <row r="1247" spans="17:17" x14ac:dyDescent="0.2">
      <c r="Q1247" s="1">
        <v>3141</v>
      </c>
    </row>
    <row r="1248" spans="17:17" x14ac:dyDescent="0.2">
      <c r="Q1248" s="1">
        <v>3142</v>
      </c>
    </row>
    <row r="1249" spans="17:17" x14ac:dyDescent="0.2">
      <c r="Q1249" s="1">
        <v>3143</v>
      </c>
    </row>
    <row r="1250" spans="17:17" x14ac:dyDescent="0.2">
      <c r="Q1250" s="1">
        <v>3144</v>
      </c>
    </row>
    <row r="1251" spans="17:17" x14ac:dyDescent="0.2">
      <c r="Q1251" s="1">
        <v>3145</v>
      </c>
    </row>
    <row r="1252" spans="17:17" x14ac:dyDescent="0.2">
      <c r="Q1252" s="1">
        <v>3146</v>
      </c>
    </row>
    <row r="1253" spans="17:17" x14ac:dyDescent="0.2">
      <c r="Q1253" s="1">
        <v>3147</v>
      </c>
    </row>
    <row r="1254" spans="17:17" x14ac:dyDescent="0.2">
      <c r="Q1254" s="1">
        <v>3148</v>
      </c>
    </row>
    <row r="1255" spans="17:17" x14ac:dyDescent="0.2">
      <c r="Q1255" s="1">
        <v>3149</v>
      </c>
    </row>
    <row r="1256" spans="17:17" x14ac:dyDescent="0.2">
      <c r="Q1256" s="1">
        <v>3150</v>
      </c>
    </row>
    <row r="1257" spans="17:17" x14ac:dyDescent="0.2">
      <c r="Q1257" s="1">
        <v>3151</v>
      </c>
    </row>
    <row r="1258" spans="17:17" x14ac:dyDescent="0.2">
      <c r="Q1258" s="1">
        <v>3152</v>
      </c>
    </row>
    <row r="1259" spans="17:17" x14ac:dyDescent="0.2">
      <c r="Q1259" s="1">
        <v>3153</v>
      </c>
    </row>
    <row r="1260" spans="17:17" x14ac:dyDescent="0.2">
      <c r="Q1260" s="1">
        <v>3154</v>
      </c>
    </row>
    <row r="1261" spans="17:17" x14ac:dyDescent="0.2">
      <c r="Q1261" s="1">
        <v>3155</v>
      </c>
    </row>
    <row r="1262" spans="17:17" x14ac:dyDescent="0.2">
      <c r="Q1262" s="1">
        <v>3156</v>
      </c>
    </row>
    <row r="1263" spans="17:17" x14ac:dyDescent="0.2">
      <c r="Q1263" s="1">
        <v>3157</v>
      </c>
    </row>
    <row r="1264" spans="17:17" x14ac:dyDescent="0.2">
      <c r="Q1264" s="1">
        <v>3158</v>
      </c>
    </row>
    <row r="1265" spans="17:17" x14ac:dyDescent="0.2">
      <c r="Q1265" s="1">
        <v>3159</v>
      </c>
    </row>
    <row r="1266" spans="17:17" x14ac:dyDescent="0.2">
      <c r="Q1266" s="1">
        <v>3160</v>
      </c>
    </row>
    <row r="1267" spans="17:17" x14ac:dyDescent="0.2">
      <c r="Q1267" s="1">
        <v>3161</v>
      </c>
    </row>
    <row r="1268" spans="17:17" x14ac:dyDescent="0.2">
      <c r="Q1268" s="1">
        <v>3162</v>
      </c>
    </row>
    <row r="1269" spans="17:17" x14ac:dyDescent="0.2">
      <c r="Q1269" s="1">
        <v>3163</v>
      </c>
    </row>
    <row r="1270" spans="17:17" x14ac:dyDescent="0.2">
      <c r="Q1270" s="1">
        <v>3164</v>
      </c>
    </row>
    <row r="1271" spans="17:17" x14ac:dyDescent="0.2">
      <c r="Q1271" s="1">
        <v>3165</v>
      </c>
    </row>
    <row r="1272" spans="17:17" x14ac:dyDescent="0.2">
      <c r="Q1272" s="1">
        <v>3166</v>
      </c>
    </row>
    <row r="1273" spans="17:17" x14ac:dyDescent="0.2">
      <c r="Q1273" s="1">
        <v>3167</v>
      </c>
    </row>
    <row r="1274" spans="17:17" x14ac:dyDescent="0.2">
      <c r="Q1274" s="1">
        <v>3168</v>
      </c>
    </row>
    <row r="1275" spans="17:17" x14ac:dyDescent="0.2">
      <c r="Q1275" s="1">
        <v>3169</v>
      </c>
    </row>
    <row r="1276" spans="17:17" x14ac:dyDescent="0.2">
      <c r="Q1276" s="1">
        <v>3170</v>
      </c>
    </row>
    <row r="1277" spans="17:17" x14ac:dyDescent="0.2">
      <c r="Q1277" s="1">
        <v>3171</v>
      </c>
    </row>
    <row r="1278" spans="17:17" x14ac:dyDescent="0.2">
      <c r="Q1278" s="1">
        <v>3172</v>
      </c>
    </row>
    <row r="1279" spans="17:17" x14ac:dyDescent="0.2">
      <c r="Q1279" s="1">
        <v>3173</v>
      </c>
    </row>
    <row r="1280" spans="17:17" x14ac:dyDescent="0.2">
      <c r="Q1280" s="1">
        <v>3174</v>
      </c>
    </row>
    <row r="1281" spans="17:17" x14ac:dyDescent="0.2">
      <c r="Q1281" s="1">
        <v>3175</v>
      </c>
    </row>
    <row r="1282" spans="17:17" x14ac:dyDescent="0.2">
      <c r="Q1282" s="1">
        <v>3176</v>
      </c>
    </row>
    <row r="1283" spans="17:17" x14ac:dyDescent="0.2">
      <c r="Q1283" s="1">
        <v>3177</v>
      </c>
    </row>
    <row r="1284" spans="17:17" x14ac:dyDescent="0.2">
      <c r="Q1284" s="1">
        <v>3178</v>
      </c>
    </row>
    <row r="1285" spans="17:17" x14ac:dyDescent="0.2">
      <c r="Q1285" s="1">
        <v>3179</v>
      </c>
    </row>
    <row r="1286" spans="17:17" x14ac:dyDescent="0.2">
      <c r="Q1286" s="1">
        <v>3180</v>
      </c>
    </row>
    <row r="1287" spans="17:17" x14ac:dyDescent="0.2">
      <c r="Q1287" s="1">
        <v>3181</v>
      </c>
    </row>
    <row r="1288" spans="17:17" x14ac:dyDescent="0.2">
      <c r="Q1288" s="1">
        <v>3182</v>
      </c>
    </row>
    <row r="1289" spans="17:17" x14ac:dyDescent="0.2">
      <c r="Q1289" s="1">
        <v>3183</v>
      </c>
    </row>
    <row r="1290" spans="17:17" x14ac:dyDescent="0.2">
      <c r="Q1290" s="1">
        <v>3184</v>
      </c>
    </row>
    <row r="1291" spans="17:17" x14ac:dyDescent="0.2">
      <c r="Q1291" s="1">
        <v>3185</v>
      </c>
    </row>
    <row r="1292" spans="17:17" x14ac:dyDescent="0.2">
      <c r="Q1292" s="1">
        <v>3186</v>
      </c>
    </row>
    <row r="1293" spans="17:17" x14ac:dyDescent="0.2">
      <c r="Q1293" s="1">
        <v>3187</v>
      </c>
    </row>
    <row r="1294" spans="17:17" x14ac:dyDescent="0.2">
      <c r="Q1294" s="1">
        <v>3188</v>
      </c>
    </row>
    <row r="1295" spans="17:17" x14ac:dyDescent="0.2">
      <c r="Q1295" s="1">
        <v>3189</v>
      </c>
    </row>
    <row r="1296" spans="17:17" x14ac:dyDescent="0.2">
      <c r="Q1296" s="1">
        <v>3190</v>
      </c>
    </row>
    <row r="1297" spans="17:17" x14ac:dyDescent="0.2">
      <c r="Q1297" s="1">
        <v>3191</v>
      </c>
    </row>
    <row r="1298" spans="17:17" x14ac:dyDescent="0.2">
      <c r="Q1298" s="1">
        <v>3192</v>
      </c>
    </row>
    <row r="1299" spans="17:17" x14ac:dyDescent="0.2">
      <c r="Q1299" s="1">
        <v>3193</v>
      </c>
    </row>
    <row r="1300" spans="17:17" x14ac:dyDescent="0.2">
      <c r="Q1300" s="1">
        <v>3194</v>
      </c>
    </row>
    <row r="1301" spans="17:17" x14ac:dyDescent="0.2">
      <c r="Q1301" s="1">
        <v>3195</v>
      </c>
    </row>
    <row r="1302" spans="17:17" x14ac:dyDescent="0.2">
      <c r="Q1302" s="1">
        <v>3196</v>
      </c>
    </row>
    <row r="1303" spans="17:17" x14ac:dyDescent="0.2">
      <c r="Q1303" s="1">
        <v>3197</v>
      </c>
    </row>
    <row r="1304" spans="17:17" x14ac:dyDescent="0.2">
      <c r="Q1304" s="1">
        <v>3198</v>
      </c>
    </row>
    <row r="1305" spans="17:17" x14ac:dyDescent="0.2">
      <c r="Q1305" s="1">
        <v>3199</v>
      </c>
    </row>
    <row r="1306" spans="17:17" x14ac:dyDescent="0.2">
      <c r="Q1306" s="1">
        <v>3200</v>
      </c>
    </row>
  </sheetData>
  <sheetProtection algorithmName="SHA-512" hashValue="h2DpLfPM+Q+Wl1MI4xby5Yv1kA/KJiIEhkESa95nxz28OwczplzwOa+RUAr9+6PK3G41ZX4beQTGjbeZD8pvIw==" saltValue="/ivo4MeMVB1+/RLahMoNOg==" spinCount="100000" sheet="1" sort="0" autoFilter="0"/>
  <protectedRanges>
    <protectedRange sqref="I5:I13" name="gegevens"/>
  </protectedRanges>
  <mergeCells count="72">
    <mergeCell ref="A74:B74"/>
    <mergeCell ref="C74:D74"/>
    <mergeCell ref="A75:B75"/>
    <mergeCell ref="C75:D75"/>
    <mergeCell ref="A72:B72"/>
    <mergeCell ref="A73:B73"/>
    <mergeCell ref="A60:B60"/>
    <mergeCell ref="A68:B68"/>
    <mergeCell ref="A67:B67"/>
    <mergeCell ref="A71:B71"/>
    <mergeCell ref="A53:B53"/>
    <mergeCell ref="A63:B63"/>
    <mergeCell ref="A65:B65"/>
    <mergeCell ref="A58:B58"/>
    <mergeCell ref="A59:B59"/>
    <mergeCell ref="A79:B79"/>
    <mergeCell ref="A39:B39"/>
    <mergeCell ref="A40:B40"/>
    <mergeCell ref="A56:B56"/>
    <mergeCell ref="A57:B57"/>
    <mergeCell ref="A50:B50"/>
    <mergeCell ref="A54:B54"/>
    <mergeCell ref="A69:B69"/>
    <mergeCell ref="A64:B64"/>
    <mergeCell ref="A66:B66"/>
    <mergeCell ref="A62:B62"/>
    <mergeCell ref="A61:B61"/>
    <mergeCell ref="A70:B70"/>
    <mergeCell ref="A78:B78"/>
    <mergeCell ref="A55:B55"/>
    <mergeCell ref="A52:B52"/>
    <mergeCell ref="I21:I22"/>
    <mergeCell ref="A23:B23"/>
    <mergeCell ref="A51:B51"/>
    <mergeCell ref="A47:B47"/>
    <mergeCell ref="A48:B48"/>
    <mergeCell ref="A28:B28"/>
    <mergeCell ref="A29:B29"/>
    <mergeCell ref="A34:B34"/>
    <mergeCell ref="A33:B33"/>
    <mergeCell ref="A49:B49"/>
    <mergeCell ref="A45:B45"/>
    <mergeCell ref="A46:B46"/>
    <mergeCell ref="A44:B44"/>
    <mergeCell ref="A35:B35"/>
    <mergeCell ref="A43:B43"/>
    <mergeCell ref="A37:B37"/>
    <mergeCell ref="D5:E5"/>
    <mergeCell ref="D6:E6"/>
    <mergeCell ref="D7:E7"/>
    <mergeCell ref="D9:E9"/>
    <mergeCell ref="D11:E11"/>
    <mergeCell ref="D8:E8"/>
    <mergeCell ref="D10:E10"/>
    <mergeCell ref="A3:B3"/>
    <mergeCell ref="A27:B27"/>
    <mergeCell ref="A41:B41"/>
    <mergeCell ref="A42:B42"/>
    <mergeCell ref="A36:B36"/>
    <mergeCell ref="A22:B22"/>
    <mergeCell ref="A25:B25"/>
    <mergeCell ref="A31:B31"/>
    <mergeCell ref="A32:B32"/>
    <mergeCell ref="A38:B38"/>
    <mergeCell ref="A30:B30"/>
    <mergeCell ref="A26:B26"/>
    <mergeCell ref="D12:E12"/>
    <mergeCell ref="B16:C17"/>
    <mergeCell ref="B20:B21"/>
    <mergeCell ref="D13:E13"/>
    <mergeCell ref="A24:B24"/>
    <mergeCell ref="D14:E14"/>
  </mergeCells>
  <phoneticPr fontId="0" type="noConversion"/>
  <dataValidations count="8">
    <dataValidation type="list" allowBlank="1" showInputMessage="1" showErrorMessage="1" sqref="I7" xr:uid="{00000000-0002-0000-0100-000000000000}">
      <formula1>$K$7:$K$9</formula1>
    </dataValidation>
    <dataValidation type="list" allowBlank="1" showInputMessage="1" showErrorMessage="1" sqref="I13" xr:uid="{00000000-0002-0000-0100-000001000000}">
      <formula1>$K$11:$K$13</formula1>
    </dataValidation>
    <dataValidation type="list" allowBlank="1" showInputMessage="1" showErrorMessage="1" sqref="I12 I10" xr:uid="{00000000-0002-0000-0100-000002000000}">
      <formula1>$K$14:$K$16</formula1>
    </dataValidation>
    <dataValidation type="list" allowBlank="1" showInputMessage="1" showErrorMessage="1" sqref="I9 I11" xr:uid="{00000000-0002-0000-0100-000003000000}">
      <formula1>$M$7:$M$9</formula1>
    </dataValidation>
    <dataValidation type="list" allowBlank="1" showInputMessage="1" showErrorMessage="1" promptTitle="=$K$17;$19$" sqref="I14" xr:uid="{00000000-0002-0000-0100-000004000000}">
      <formula1>$K$22:$K$24</formula1>
    </dataValidation>
    <dataValidation type="list" allowBlank="1" showInputMessage="1" showErrorMessage="1" sqref="I8" xr:uid="{00000000-0002-0000-0100-000005000000}">
      <formula1>$L$1:$L$3</formula1>
    </dataValidation>
    <dataValidation type="list" showInputMessage="1" showErrorMessage="1" sqref="I5" xr:uid="{00000000-0002-0000-0100-000006000000}">
      <formula1>$O$5:$O$26</formula1>
    </dataValidation>
    <dataValidation type="list" allowBlank="1" showInputMessage="1" showErrorMessage="1" sqref="I6" xr:uid="{00000000-0002-0000-0100-000007000000}">
      <formula1>$Q$5:$Q$1307</formula1>
    </dataValidation>
  </dataValidations>
  <hyperlinks>
    <hyperlink ref="I17" location="'Schema overzicht'!A1" display="Terug naar 'Schema overzicht'!" xr:uid="{00000000-0004-0000-01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orientation="portrait" horizontalDpi="4294967293" verticalDpi="300" r:id="rId1"/>
  <headerFooter alignWithMargins="0"/>
  <ignoredErrors>
    <ignoredError sqref="H39:H4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4" r:id="rId4" name="Button 76">
              <controlPr defaultSize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" name="Button 77">
              <controlPr defaultSize="0" print="0" autoFill="0" autoPict="0" macro="[0]!Toon_alle_onderdelen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Z1297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2" t="s">
        <v>16</v>
      </c>
      <c r="B1" s="53"/>
      <c r="C1" s="53"/>
      <c r="D1" s="53"/>
      <c r="E1" s="54"/>
      <c r="F1" s="55"/>
      <c r="G1" s="56"/>
      <c r="H1" s="56"/>
      <c r="I1" s="57" t="s">
        <v>11</v>
      </c>
      <c r="L1" s="5"/>
      <c r="N1" s="6" t="s">
        <v>9</v>
      </c>
      <c r="O1" s="6" t="s">
        <v>9</v>
      </c>
      <c r="P1" s="6" t="s">
        <v>9</v>
      </c>
    </row>
    <row r="2" spans="1:19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opbouw")),NOT(OR(I9=90,I9=180)),AND(I9=180,NOT(OR(I10="vlak",I10="negge"))),NOT(OR(I11=90,I11=180)),AND(I11=180,NOT(OR(I12="vlak",I12="negge"))),NOT(OR(I13="grijs",I13="zwart")),NOT(OR(I14="krukgarnituur",I14="knopgarnituur"))),"Foutieve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L3" s="6"/>
      <c r="N3" s="8" t="s">
        <v>53</v>
      </c>
      <c r="O3" s="6" t="s">
        <v>10</v>
      </c>
      <c r="P3" s="6" t="s">
        <v>10</v>
      </c>
    </row>
    <row r="4" spans="1:19" ht="16.5" customHeight="1" thickBot="1" x14ac:dyDescent="0.25">
      <c r="A4" s="61"/>
      <c r="B4" s="61"/>
      <c r="C4" s="62"/>
      <c r="E4" s="63"/>
      <c r="F4" s="63"/>
      <c r="H4" s="31"/>
      <c r="I4" s="65" t="s">
        <v>56</v>
      </c>
      <c r="L4" s="6"/>
      <c r="O4" s="6"/>
      <c r="P4" s="6"/>
    </row>
    <row r="5" spans="1:19" ht="16.5" customHeight="1" x14ac:dyDescent="0.2">
      <c r="A5" s="66"/>
      <c r="B5" s="67"/>
      <c r="C5" s="68"/>
      <c r="D5" s="269" t="s">
        <v>57</v>
      </c>
      <c r="E5" s="270"/>
      <c r="F5" s="16"/>
      <c r="G5" s="15"/>
      <c r="H5" s="17"/>
      <c r="I5" s="10" t="s">
        <v>49</v>
      </c>
      <c r="L5" s="6"/>
      <c r="O5" s="3"/>
      <c r="P5" s="3"/>
    </row>
    <row r="6" spans="1:19" ht="16.5" customHeight="1" x14ac:dyDescent="0.2">
      <c r="A6" s="66"/>
      <c r="B6" s="66"/>
      <c r="C6" s="68"/>
      <c r="D6" s="271" t="s">
        <v>63</v>
      </c>
      <c r="E6" s="272"/>
      <c r="F6" s="16"/>
      <c r="G6" s="15"/>
      <c r="H6" s="17"/>
      <c r="I6" s="11" t="s">
        <v>50</v>
      </c>
      <c r="Q6" s="7" t="s">
        <v>49</v>
      </c>
      <c r="S6" s="7" t="s">
        <v>50</v>
      </c>
    </row>
    <row r="7" spans="1:19" ht="16.5" customHeight="1" x14ac:dyDescent="0.2">
      <c r="A7" s="66"/>
      <c r="B7" s="66"/>
      <c r="C7" s="68"/>
      <c r="D7" s="271" t="s">
        <v>58</v>
      </c>
      <c r="E7" s="272"/>
      <c r="F7" s="16"/>
      <c r="G7" s="15"/>
      <c r="H7" s="17"/>
      <c r="I7" s="11" t="s">
        <v>52</v>
      </c>
      <c r="Q7" s="1">
        <v>1</v>
      </c>
      <c r="S7" s="1">
        <v>1900</v>
      </c>
    </row>
    <row r="8" spans="1:19" ht="16.5" customHeight="1" x14ac:dyDescent="0.2">
      <c r="A8" s="66"/>
      <c r="B8" s="66"/>
      <c r="C8" s="68"/>
      <c r="D8" s="271" t="s">
        <v>64</v>
      </c>
      <c r="E8" s="272"/>
      <c r="F8" s="16"/>
      <c r="G8" s="15"/>
      <c r="H8" s="17"/>
      <c r="I8" s="11" t="s">
        <v>53</v>
      </c>
      <c r="M8" s="7" t="s">
        <v>52</v>
      </c>
      <c r="O8" s="7" t="s">
        <v>51</v>
      </c>
      <c r="Q8" s="1">
        <v>2</v>
      </c>
      <c r="S8" s="1">
        <v>1901</v>
      </c>
    </row>
    <row r="9" spans="1:19" ht="16.5" customHeight="1" x14ac:dyDescent="0.2">
      <c r="A9" s="66"/>
      <c r="B9" s="74"/>
      <c r="C9" s="68"/>
      <c r="D9" s="271" t="s">
        <v>59</v>
      </c>
      <c r="E9" s="272"/>
      <c r="F9" s="16"/>
      <c r="G9" s="15"/>
      <c r="H9" s="17"/>
      <c r="I9" s="11" t="s">
        <v>51</v>
      </c>
      <c r="M9" s="1" t="s">
        <v>36</v>
      </c>
      <c r="O9" s="1">
        <v>90</v>
      </c>
      <c r="Q9" s="1">
        <v>3</v>
      </c>
      <c r="S9" s="1">
        <v>1902</v>
      </c>
    </row>
    <row r="10" spans="1:19" ht="16.5" customHeight="1" x14ac:dyDescent="0.2">
      <c r="A10" s="68"/>
      <c r="B10" s="68"/>
      <c r="C10" s="68"/>
      <c r="D10" s="271" t="str">
        <f>IF(I9=180,"Situatie links (vlak/negge)","")</f>
        <v/>
      </c>
      <c r="E10" s="272"/>
      <c r="F10" s="16"/>
      <c r="G10" s="15"/>
      <c r="H10" s="17"/>
      <c r="I10" s="11"/>
      <c r="M10" s="1" t="s">
        <v>37</v>
      </c>
      <c r="O10" s="1">
        <v>180</v>
      </c>
      <c r="Q10" s="1">
        <v>4</v>
      </c>
      <c r="S10" s="1">
        <v>1903</v>
      </c>
    </row>
    <row r="11" spans="1:19" ht="16.5" customHeight="1" x14ac:dyDescent="0.2">
      <c r="A11" s="76"/>
      <c r="B11" s="68"/>
      <c r="C11" s="68"/>
      <c r="D11" s="271" t="s">
        <v>60</v>
      </c>
      <c r="E11" s="272"/>
      <c r="F11" s="16"/>
      <c r="G11" s="15"/>
      <c r="H11" s="17"/>
      <c r="I11" s="11" t="s">
        <v>51</v>
      </c>
      <c r="M11" s="7"/>
      <c r="Q11" s="1">
        <v>5</v>
      </c>
      <c r="S11" s="1">
        <v>1904</v>
      </c>
    </row>
    <row r="12" spans="1:19" ht="16.5" customHeight="1" x14ac:dyDescent="0.2">
      <c r="A12" s="76"/>
      <c r="B12" s="68"/>
      <c r="C12" s="68"/>
      <c r="D12" s="271" t="str">
        <f>IF(I11=180,"Situatie rechts (vlak/negge)","")</f>
        <v/>
      </c>
      <c r="E12" s="272"/>
      <c r="F12" s="16"/>
      <c r="G12" s="15"/>
      <c r="H12" s="17"/>
      <c r="I12" s="11"/>
      <c r="M12" s="7" t="s">
        <v>54</v>
      </c>
      <c r="Q12" s="1">
        <v>6</v>
      </c>
      <c r="S12" s="1">
        <v>1905</v>
      </c>
    </row>
    <row r="13" spans="1:19" ht="16.5" customHeight="1" x14ac:dyDescent="0.2">
      <c r="A13" s="76"/>
      <c r="B13" s="68"/>
      <c r="C13" s="68"/>
      <c r="D13" s="271" t="s">
        <v>62</v>
      </c>
      <c r="E13" s="272"/>
      <c r="F13" s="16"/>
      <c r="G13" s="15"/>
      <c r="H13" s="17"/>
      <c r="I13" s="11" t="s">
        <v>54</v>
      </c>
      <c r="M13" s="1" t="s">
        <v>38</v>
      </c>
      <c r="Q13" s="1">
        <v>7</v>
      </c>
      <c r="S13" s="1">
        <v>1906</v>
      </c>
    </row>
    <row r="14" spans="1:19" ht="16.5" customHeight="1" thickBot="1" x14ac:dyDescent="0.25">
      <c r="A14" s="80"/>
      <c r="B14" s="68"/>
      <c r="C14" s="68"/>
      <c r="D14" s="263" t="s">
        <v>61</v>
      </c>
      <c r="E14" s="264"/>
      <c r="F14" s="16"/>
      <c r="G14" s="15"/>
      <c r="H14" s="17"/>
      <c r="I14" s="18" t="s">
        <v>55</v>
      </c>
      <c r="M14" s="1" t="s">
        <v>39</v>
      </c>
      <c r="Q14" s="1">
        <v>8</v>
      </c>
      <c r="S14" s="1">
        <v>1907</v>
      </c>
    </row>
    <row r="15" spans="1:19" ht="16.5" customHeight="1" x14ac:dyDescent="0.2">
      <c r="A15" s="76"/>
      <c r="B15" s="81" t="str">
        <f>IF(OR(NOT(B16=""),NOT(B18=""),NOT(B19="")),"Opmerkingen","")</f>
        <v>Opmerkingen</v>
      </c>
      <c r="C15" s="82"/>
      <c r="D15" s="40"/>
      <c r="E15" s="88"/>
      <c r="F15" s="40"/>
      <c r="H15" s="31"/>
      <c r="I15" s="21"/>
      <c r="Q15" s="1">
        <v>9</v>
      </c>
      <c r="S15" s="1">
        <v>1908</v>
      </c>
    </row>
    <row r="16" spans="1:19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287"/>
      <c r="E16" s="21"/>
      <c r="H16" s="31"/>
      <c r="I16" s="60"/>
      <c r="M16" s="1" t="s">
        <v>40</v>
      </c>
      <c r="Q16" s="1">
        <v>10</v>
      </c>
      <c r="S16" s="1">
        <v>1909</v>
      </c>
    </row>
    <row r="17" spans="1:19" ht="16.5" customHeight="1" thickBot="1" x14ac:dyDescent="0.25">
      <c r="A17" s="76"/>
      <c r="B17" s="286"/>
      <c r="C17" s="287"/>
      <c r="E17" s="91"/>
      <c r="H17" s="31"/>
      <c r="I17" s="84" t="s">
        <v>23</v>
      </c>
      <c r="M17" s="1" t="s">
        <v>41</v>
      </c>
      <c r="Q17" s="1">
        <v>11</v>
      </c>
      <c r="S17" s="1">
        <v>1910</v>
      </c>
    </row>
    <row r="18" spans="1:19" ht="16.5" customHeight="1" x14ac:dyDescent="0.2">
      <c r="A18" s="76"/>
      <c r="B18" s="142" t="str">
        <f>IF(I5&gt;0,"Max. 60kg per deur","")</f>
        <v>Max. 60kg per deur</v>
      </c>
      <c r="C18" s="143"/>
      <c r="D18" s="40"/>
      <c r="E18" s="88"/>
      <c r="F18" s="40"/>
      <c r="H18" s="31"/>
      <c r="I18" s="89"/>
      <c r="Q18" s="1">
        <v>12</v>
      </c>
      <c r="S18" s="1">
        <v>1911</v>
      </c>
    </row>
    <row r="19" spans="1:19" ht="16.5" customHeight="1" x14ac:dyDescent="0.2">
      <c r="A19" s="80"/>
      <c r="B19" s="142" t="str">
        <f>IF(I5&gt;0,"Max. 930mm per deur","")</f>
        <v>Max. 930mm per deur</v>
      </c>
      <c r="C19" s="143"/>
      <c r="D19" s="40"/>
      <c r="E19" s="41"/>
      <c r="F19" s="40"/>
      <c r="H19" s="31"/>
      <c r="I19" s="90"/>
      <c r="M19" s="7"/>
      <c r="Q19" s="1">
        <v>13</v>
      </c>
      <c r="S19" s="1">
        <v>1912</v>
      </c>
    </row>
    <row r="20" spans="1:19" ht="16.5" customHeight="1" thickBot="1" x14ac:dyDescent="0.25">
      <c r="A20" s="80"/>
      <c r="B20" s="257"/>
      <c r="C20" s="87"/>
      <c r="E20" s="91"/>
      <c r="H20" s="31"/>
      <c r="I20" s="91"/>
      <c r="M20" s="7"/>
      <c r="Q20" s="1">
        <v>14</v>
      </c>
      <c r="S20" s="1">
        <v>1913</v>
      </c>
    </row>
    <row r="21" spans="1:19" ht="16.5" customHeight="1" thickBot="1" x14ac:dyDescent="0.25">
      <c r="A21" s="92"/>
      <c r="B21" s="258"/>
      <c r="C21" s="93"/>
      <c r="D21" s="44"/>
      <c r="E21" s="49"/>
      <c r="F21" s="49"/>
      <c r="G21" s="49"/>
      <c r="H21" s="49"/>
      <c r="I21" s="275" t="s">
        <v>4</v>
      </c>
      <c r="Q21" s="1">
        <v>15</v>
      </c>
      <c r="S21" s="1">
        <v>1914</v>
      </c>
    </row>
    <row r="22" spans="1:19" ht="16.5" customHeight="1" thickBot="1" x14ac:dyDescent="0.25">
      <c r="A22" s="284" t="s">
        <v>7</v>
      </c>
      <c r="B22" s="285"/>
      <c r="C22" s="113"/>
      <c r="D22" s="131"/>
      <c r="E22" s="132" t="s">
        <v>0</v>
      </c>
      <c r="F22" s="132"/>
      <c r="G22" s="201" t="s">
        <v>2</v>
      </c>
      <c r="H22" s="201" t="s">
        <v>3</v>
      </c>
      <c r="I22" s="276"/>
      <c r="Q22" s="1">
        <v>16</v>
      </c>
      <c r="S22" s="1">
        <v>1915</v>
      </c>
    </row>
    <row r="23" spans="1:19" ht="16.5" customHeight="1" x14ac:dyDescent="0.2">
      <c r="A23" s="283" t="str">
        <f>VLOOKUP(F23,Onderdelenlijst!A:C,2,FALSE)</f>
        <v>Mps Cilinderbediend (vpl1700/dm55/pc72)</v>
      </c>
      <c r="B23" s="278"/>
      <c r="C23" s="115"/>
      <c r="D23" s="133"/>
      <c r="E23" s="22" t="str">
        <f>IF(I23&gt;0,"* 500290 *","500290")</f>
        <v>500290</v>
      </c>
      <c r="F23" s="22">
        <v>500290</v>
      </c>
      <c r="G23" s="134">
        <f>VLOOKUP(F23,Onderdelenlijst!$A$3:$C$65,3,FALSE)</f>
        <v>189.6</v>
      </c>
      <c r="H23" s="183">
        <f t="shared" ref="H23:H54" si="0">I23*G23</f>
        <v>0</v>
      </c>
      <c r="I23" s="199">
        <f>IF(AND(I7="cilinder",I6&lt;2301),I5,0)</f>
        <v>0</v>
      </c>
      <c r="M23" s="7" t="s">
        <v>55</v>
      </c>
      <c r="Q23" s="1">
        <v>17</v>
      </c>
      <c r="S23" s="1">
        <v>1916</v>
      </c>
    </row>
    <row r="24" spans="1:19" ht="16.5" customHeight="1" x14ac:dyDescent="0.2">
      <c r="A24" s="266" t="str">
        <f>VLOOKUP(F24,Onderdelenlijst!A:C,2,FALSE)</f>
        <v>Mps Cilinderbediend (vpl1950/dm55/pc72)</v>
      </c>
      <c r="B24" s="262"/>
      <c r="C24" s="23"/>
      <c r="D24" s="24"/>
      <c r="E24" s="25" t="str">
        <f>IF(I24&gt;0,"* 500310 *","500310")</f>
        <v>500310</v>
      </c>
      <c r="F24" s="25">
        <v>500310</v>
      </c>
      <c r="G24" s="135">
        <f>VLOOKUP(F24,Onderdelenlijst!$A$3:$C$65,3,FALSE)</f>
        <v>189.6</v>
      </c>
      <c r="H24" s="184">
        <f t="shared" si="0"/>
        <v>0</v>
      </c>
      <c r="I24" s="118">
        <f>IF(AND(I7="cilinder",I6&gt;2300),I5,0)</f>
        <v>0</v>
      </c>
      <c r="M24" s="7" t="s">
        <v>48</v>
      </c>
      <c r="Q24" s="1">
        <v>18</v>
      </c>
      <c r="S24" s="1">
        <v>1917</v>
      </c>
    </row>
    <row r="25" spans="1:19" ht="16.5" customHeight="1" x14ac:dyDescent="0.2">
      <c r="A25" s="266" t="str">
        <f>VLOOKUP(F25,Onderdelenlijst!A:C,2,FALSE)</f>
        <v>Serie 52 PC92 DM55 VP24x1700 kr.bed.</v>
      </c>
      <c r="B25" s="262"/>
      <c r="C25" s="23"/>
      <c r="D25" s="24"/>
      <c r="E25" s="25" t="str">
        <f>IF(I25&gt;0,"* 552026 *","552026")</f>
        <v>552026</v>
      </c>
      <c r="F25" s="25">
        <v>552026</v>
      </c>
      <c r="G25" s="135">
        <f>VLOOKUP(F25,Onderdelenlijst!$A$3:$C$65,3,FALSE)</f>
        <v>177.5</v>
      </c>
      <c r="H25" s="184">
        <f t="shared" si="0"/>
        <v>0</v>
      </c>
      <c r="I25" s="118">
        <f>IF(AND(I7="kruk",I6&lt;2301),I5,0)</f>
        <v>0</v>
      </c>
      <c r="M25" s="7" t="s">
        <v>47</v>
      </c>
      <c r="Q25" s="1">
        <v>19</v>
      </c>
      <c r="S25" s="1">
        <v>1918</v>
      </c>
    </row>
    <row r="26" spans="1:19" ht="16.5" customHeight="1" x14ac:dyDescent="0.2">
      <c r="A26" s="266" t="str">
        <f>VLOOKUP(F26,Onderdelenlijst!A:C,2,FALSE)</f>
        <v>Serie 52 PC92 DM55 VP24x1950 kr.bed.</v>
      </c>
      <c r="B26" s="262"/>
      <c r="C26" s="23"/>
      <c r="D26" s="24"/>
      <c r="E26" s="25" t="str">
        <f>IF(I26&gt;0,"* 552126 *","552126")</f>
        <v>552126</v>
      </c>
      <c r="F26" s="25">
        <v>552126</v>
      </c>
      <c r="G26" s="135">
        <f>VLOOKUP(F26,Onderdelenlijst!$A$3:$C$65,3,FALSE)</f>
        <v>177.5</v>
      </c>
      <c r="H26" s="184">
        <f t="shared" si="0"/>
        <v>0</v>
      </c>
      <c r="I26" s="118">
        <f>IF(AND(I7="kruk",I6&gt;2300),I5,0)</f>
        <v>0</v>
      </c>
      <c r="Q26" s="1">
        <v>20</v>
      </c>
      <c r="S26" s="1">
        <v>1919</v>
      </c>
    </row>
    <row r="27" spans="1:19" ht="16.5" customHeight="1" x14ac:dyDescent="0.2">
      <c r="A27" s="266" t="str">
        <f>VLOOKUP(F27,Onderdelenlijst!A:C,2,FALSE)</f>
        <v>HMB mpdl ULTRA Opbouw(2300mm)240/290</v>
      </c>
      <c r="B27" s="262"/>
      <c r="C27" s="23"/>
      <c r="D27" s="23"/>
      <c r="E27" s="25" t="str">
        <f>IF(I27&gt;0,"* 500831 *","500831")</f>
        <v>500831</v>
      </c>
      <c r="F27" s="25">
        <v>500831</v>
      </c>
      <c r="G27" s="135">
        <f>VLOOKUP(F27,Onderdelenlijst!$A$3:$C$65,3,FALSE)</f>
        <v>306.68</v>
      </c>
      <c r="H27" s="184">
        <f t="shared" si="0"/>
        <v>0</v>
      </c>
      <c r="I27" s="118">
        <f>IF(AND(I8="multipoint de luxe opbouw",I6&gt;1899,I6&lt;2301),I5,0)</f>
        <v>0</v>
      </c>
      <c r="Q27" s="1">
        <v>22</v>
      </c>
      <c r="S27" s="1">
        <v>1921</v>
      </c>
    </row>
    <row r="28" spans="1:19" ht="16.5" customHeight="1" x14ac:dyDescent="0.2">
      <c r="A28" s="266" t="str">
        <f>VLOOKUP(F28,Onderdelenlijst!A:C,2,FALSE)</f>
        <v>HMB mpdl ULTRA Opbouw(2500mm)270/310</v>
      </c>
      <c r="B28" s="262"/>
      <c r="C28" s="23"/>
      <c r="D28" s="23"/>
      <c r="E28" s="25" t="str">
        <f>IF(I28&gt;0,"* 500832 *","500832")</f>
        <v>500832</v>
      </c>
      <c r="F28" s="25">
        <v>500832</v>
      </c>
      <c r="G28" s="135">
        <f>VLOOKUP(F28,Onderdelenlijst!$A$3:$C$65,3,FALSE)</f>
        <v>319.51</v>
      </c>
      <c r="H28" s="184">
        <f t="shared" si="0"/>
        <v>0</v>
      </c>
      <c r="I28" s="118">
        <f>IF(AND(I8="multipoint de luxe opbouw",I6&gt;2300,I6&lt;2501),I5,0)</f>
        <v>0</v>
      </c>
      <c r="Q28" s="1">
        <v>23</v>
      </c>
      <c r="S28" s="1">
        <v>1922</v>
      </c>
    </row>
    <row r="29" spans="1:19" ht="16.5" customHeight="1" x14ac:dyDescent="0.2">
      <c r="A29" s="266" t="str">
        <f>VLOOKUP(F29,Onderdelenlijst!A:C,2,FALSE)</f>
        <v>HMB mpdl ULTRA Opbouw(3200mm)270/310</v>
      </c>
      <c r="B29" s="262"/>
      <c r="C29" s="23"/>
      <c r="D29" s="23"/>
      <c r="E29" s="25" t="str">
        <f>IF(I29&gt;0,"* 500833 *","500833")</f>
        <v>500833</v>
      </c>
      <c r="F29" s="25">
        <v>500833</v>
      </c>
      <c r="G29" s="135">
        <f>VLOOKUP(F29,Onderdelenlijst!$A$3:$C$65,3,FALSE)</f>
        <v>365.72</v>
      </c>
      <c r="H29" s="184">
        <f t="shared" si="0"/>
        <v>0</v>
      </c>
      <c r="I29" s="118">
        <f>IF(AND(I8="multipoint de luxe opbouw",I6&gt;2500,I6&lt;3201),I5,0)</f>
        <v>0</v>
      </c>
      <c r="Q29" s="1">
        <v>24</v>
      </c>
      <c r="S29" s="1">
        <v>1923</v>
      </c>
    </row>
    <row r="30" spans="1:19" ht="16.5" customHeight="1" x14ac:dyDescent="0.2">
      <c r="A30" s="266" t="str">
        <f>VLOOKUP(F30,Onderdelenlijst!A:C,2,FALSE)</f>
        <v>HMB mpdl ULTRA Inbouw(2300mm)240/290</v>
      </c>
      <c r="B30" s="262"/>
      <c r="C30" s="23"/>
      <c r="D30" s="23"/>
      <c r="E30" s="25" t="str">
        <f>IF(I30&gt;0,"* 500801 *","500801")</f>
        <v>500801</v>
      </c>
      <c r="F30" s="25">
        <v>500801</v>
      </c>
      <c r="G30" s="135">
        <f>VLOOKUP(F30,Onderdelenlijst!$A$3:$C$65,3,FALSE)</f>
        <v>276.48</v>
      </c>
      <c r="H30" s="184">
        <f t="shared" si="0"/>
        <v>0</v>
      </c>
      <c r="I30" s="118">
        <f>IF(AND(I8="multipoint de luxe inbouw",I6&gt;1899,I6&lt;2301),I5,0)</f>
        <v>0</v>
      </c>
      <c r="S30" s="1">
        <v>1930</v>
      </c>
    </row>
    <row r="31" spans="1:19" ht="16.5" customHeight="1" x14ac:dyDescent="0.2">
      <c r="A31" s="266" t="str">
        <f>VLOOKUP(F31,Onderdelenlijst!A:C,2,FALSE)</f>
        <v>HMB mpdl ULTRA Inbouw(2500mm)270/310</v>
      </c>
      <c r="B31" s="262"/>
      <c r="C31" s="23"/>
      <c r="D31" s="23"/>
      <c r="E31" s="25" t="str">
        <f>IF(I31&gt;0,"* 500802 *","500802")</f>
        <v>500802</v>
      </c>
      <c r="F31" s="25">
        <v>500802</v>
      </c>
      <c r="G31" s="135">
        <f>VLOOKUP(F31,Onderdelenlijst!$A$3:$C$65,3,FALSE)</f>
        <v>276.48</v>
      </c>
      <c r="H31" s="184">
        <f t="shared" si="0"/>
        <v>0</v>
      </c>
      <c r="I31" s="118">
        <f>IF(AND(I8="multipoint de luxe inbouw",I6&gt;2300,I6&lt;2501),I5,0)</f>
        <v>0</v>
      </c>
      <c r="S31" s="1">
        <v>1931</v>
      </c>
    </row>
    <row r="32" spans="1:19" ht="16.5" customHeight="1" x14ac:dyDescent="0.2">
      <c r="A32" s="266" t="str">
        <f>VLOOKUP(F32,Onderdelenlijst!A:C,2,FALSE)</f>
        <v>HMB mpdl ULTRA Inbouw(3200mm)270/310</v>
      </c>
      <c r="B32" s="262"/>
      <c r="C32" s="23"/>
      <c r="D32" s="23"/>
      <c r="E32" s="25" t="str">
        <f>IF(I32&gt;0,"* 500803 *","500803")</f>
        <v>500803</v>
      </c>
      <c r="F32" s="25">
        <v>500803</v>
      </c>
      <c r="G32" s="135">
        <f>VLOOKUP(F32,Onderdelenlijst!$A$3:$C$65,3,FALSE)</f>
        <v>330.64</v>
      </c>
      <c r="H32" s="184">
        <f t="shared" si="0"/>
        <v>0</v>
      </c>
      <c r="I32" s="118">
        <f>IF(AND(I8="multipoint de luxe inbouw",I6&gt;2500,I6&lt;3201),I5,0)</f>
        <v>0</v>
      </c>
      <c r="S32" s="1">
        <v>1932</v>
      </c>
    </row>
    <row r="33" spans="1:20" ht="16.5" customHeight="1" x14ac:dyDescent="0.2">
      <c r="A33" s="266" t="str">
        <f>VLOOKUP(F33,Onderdelenlijst!A:C,2,FALSE)</f>
        <v>Verlengd scharnier 120mm Din L</v>
      </c>
      <c r="B33" s="262"/>
      <c r="C33" s="23"/>
      <c r="D33" s="24"/>
      <c r="E33" s="25" t="str">
        <f>IF(I33&gt;0,"* 102807 *","102807")</f>
        <v>102807</v>
      </c>
      <c r="F33" s="25">
        <v>102807</v>
      </c>
      <c r="G33" s="135">
        <f>VLOOKUP(F33,Onderdelenlijst!$A$3:$C$65,3,FALSE)</f>
        <v>171.69</v>
      </c>
      <c r="H33" s="184">
        <f t="shared" si="0"/>
        <v>0</v>
      </c>
      <c r="I33" s="118">
        <f>IF(AND(I9=180,I10="vlak"),I5*4,0)</f>
        <v>0</v>
      </c>
      <c r="S33" s="1">
        <v>1933</v>
      </c>
    </row>
    <row r="34" spans="1:20" ht="16.5" customHeight="1" x14ac:dyDescent="0.2">
      <c r="A34" s="266" t="str">
        <f>VLOOKUP(F34,Onderdelenlijst!A:C,2,FALSE)</f>
        <v>Verlengd scharnier 120mm Din R</v>
      </c>
      <c r="B34" s="262"/>
      <c r="C34" s="23"/>
      <c r="D34" s="24"/>
      <c r="E34" s="25" t="str">
        <f>IF(I34&gt;0,"* 102808 *","102808")</f>
        <v>102808</v>
      </c>
      <c r="F34" s="25">
        <v>102808</v>
      </c>
      <c r="G34" s="135">
        <f>VLOOKUP(F34,Onderdelenlijst!$A$3:$C$65,3,FALSE)</f>
        <v>171.69</v>
      </c>
      <c r="H34" s="184">
        <f t="shared" si="0"/>
        <v>0</v>
      </c>
      <c r="I34" s="118">
        <f>IF(AND(I11=180,I12="vlak"),I5*4,0)</f>
        <v>0</v>
      </c>
      <c r="S34" s="1">
        <v>1934</v>
      </c>
    </row>
    <row r="35" spans="1:20" ht="16.5" customHeight="1" x14ac:dyDescent="0.2">
      <c r="A35" s="266" t="str">
        <f>VLOOKUP(F35,Onderdelenlijst!A:C,2,FALSE)</f>
        <v>Verlengd scharnier 80mm Din L</v>
      </c>
      <c r="B35" s="262"/>
      <c r="C35" s="23"/>
      <c r="D35" s="24"/>
      <c r="E35" s="25" t="str">
        <f>IF(I35&gt;0,"* 102805 *","102805")</f>
        <v>102805</v>
      </c>
      <c r="F35" s="25">
        <v>102805</v>
      </c>
      <c r="G35" s="135">
        <f>VLOOKUP(F35,Onderdelenlijst!$A$3:$C$65,3,FALSE)</f>
        <v>171.69</v>
      </c>
      <c r="H35" s="184">
        <f t="shared" si="0"/>
        <v>0</v>
      </c>
      <c r="I35" s="118">
        <f>IF(I9=90,I5*4,0)</f>
        <v>0</v>
      </c>
      <c r="S35" s="1">
        <v>1935</v>
      </c>
    </row>
    <row r="36" spans="1:20" ht="16.5" customHeight="1" x14ac:dyDescent="0.2">
      <c r="A36" s="266" t="str">
        <f>VLOOKUP(F36,Onderdelenlijst!A:C,2,FALSE)</f>
        <v>Verlengd scharnier 80mm Din R</v>
      </c>
      <c r="B36" s="262"/>
      <c r="C36" s="23"/>
      <c r="D36" s="24"/>
      <c r="E36" s="25" t="str">
        <f>IF(I36&gt;0,"* 102806 *","102806")</f>
        <v>102806</v>
      </c>
      <c r="F36" s="25">
        <v>102806</v>
      </c>
      <c r="G36" s="135">
        <f>VLOOKUP(F36,Onderdelenlijst!$A$3:$C$65,3,FALSE)</f>
        <v>171.69</v>
      </c>
      <c r="H36" s="184">
        <f t="shared" si="0"/>
        <v>0</v>
      </c>
      <c r="I36" s="118">
        <f>IF(I11=90,I5*4,0)</f>
        <v>0</v>
      </c>
      <c r="S36" s="1">
        <v>1936</v>
      </c>
    </row>
    <row r="37" spans="1:20" ht="16.5" customHeight="1" x14ac:dyDescent="0.2">
      <c r="A37" s="266" t="str">
        <f>VLOOKUP(F37,Onderdelenlijst!A:C,2,FALSE)</f>
        <v>Verlengd scharnier 160mm Din L - VERVALLEN</v>
      </c>
      <c r="B37" s="262"/>
      <c r="C37" s="23"/>
      <c r="D37" s="24"/>
      <c r="E37" s="25" t="str">
        <f>IF(I37&gt;0,"* 102809 *","102809")</f>
        <v>102809</v>
      </c>
      <c r="F37" s="25">
        <v>102809</v>
      </c>
      <c r="G37" s="135" t="str">
        <f>VLOOKUP(F37,Onderdelenlijst!$A$3:$C$65,3,FALSE)</f>
        <v>vervallen</v>
      </c>
      <c r="H37" s="184" t="str">
        <f>IF(I37&gt;0,"CONTACT HMB","€ 0,00")</f>
        <v>€ 0,00</v>
      </c>
      <c r="I37" s="118">
        <f>IF(AND(I10="negge",I9=180),I5*4,0)</f>
        <v>0</v>
      </c>
      <c r="S37" s="1">
        <v>1937</v>
      </c>
    </row>
    <row r="38" spans="1:20" ht="16.5" customHeight="1" x14ac:dyDescent="0.2">
      <c r="A38" s="266" t="str">
        <f>VLOOKUP(F38,Onderdelenlijst!A:C,2,FALSE)</f>
        <v>Verlengd scharnier 160mm Din R - VERVALLEN</v>
      </c>
      <c r="B38" s="262"/>
      <c r="C38" s="23"/>
      <c r="D38" s="24"/>
      <c r="E38" s="25" t="str">
        <f>IF(I38&gt;0,"* 102810 *","102810")</f>
        <v>102810</v>
      </c>
      <c r="F38" s="25">
        <v>102810</v>
      </c>
      <c r="G38" s="135" t="str">
        <f>VLOOKUP(F38,Onderdelenlijst!$A$3:$C$65,3,FALSE)</f>
        <v>vervallen</v>
      </c>
      <c r="H38" s="184" t="str">
        <f>IF(I38&gt;0,"CONTACT HMB","€ 0,00")</f>
        <v>€ 0,00</v>
      </c>
      <c r="I38" s="118">
        <f>IF(AND(I12="negge",I11=180),I5*4,0)</f>
        <v>0</v>
      </c>
      <c r="S38" s="1">
        <v>1938</v>
      </c>
    </row>
    <row r="39" spans="1:20" ht="16.5" customHeight="1" x14ac:dyDescent="0.2">
      <c r="A39" s="266" t="str">
        <f>VLOOKUP(F39,Onderdelenlijst!A:C,2,FALSE)</f>
        <v>Set kogelpaumelles L compleet</v>
      </c>
      <c r="B39" s="262"/>
      <c r="C39" s="23"/>
      <c r="D39" s="24"/>
      <c r="E39" s="25" t="str">
        <f>IF(I39&gt;0,"* 102803 *","102803")</f>
        <v>* 102803 *</v>
      </c>
      <c r="F39" s="25">
        <v>102803</v>
      </c>
      <c r="G39" s="135">
        <f>VLOOKUP(F39,Onderdelenlijst!$A$3:$C$65,3,FALSE)</f>
        <v>290.14</v>
      </c>
      <c r="H39" s="184" t="e">
        <f t="shared" ref="H39:H44" si="1">I39*G39</f>
        <v>#VALUE!</v>
      </c>
      <c r="I39" s="118" t="str">
        <f>I5</f>
        <v>Selecteer aantal</v>
      </c>
      <c r="S39" s="1">
        <v>1939</v>
      </c>
      <c r="T39"/>
    </row>
    <row r="40" spans="1:20" ht="16.5" customHeight="1" x14ac:dyDescent="0.2">
      <c r="A40" s="266" t="str">
        <f>VLOOKUP(F40,Onderdelenlijst!A:C,2,FALSE)</f>
        <v>Set kogelpaumelles R compleet</v>
      </c>
      <c r="B40" s="262"/>
      <c r="C40" s="23"/>
      <c r="D40" s="24"/>
      <c r="E40" s="25" t="str">
        <f>IF(I40&gt;0,"* 102804 *","102804")</f>
        <v>* 102804 *</v>
      </c>
      <c r="F40" s="25">
        <v>102804</v>
      </c>
      <c r="G40" s="135">
        <f>VLOOKUP(F40,Onderdelenlijst!$A$3:$C$65,3,FALSE)</f>
        <v>290.14</v>
      </c>
      <c r="H40" s="184" t="e">
        <f t="shared" si="1"/>
        <v>#VALUE!</v>
      </c>
      <c r="I40" s="118" t="str">
        <f>I5</f>
        <v>Selecteer aantal</v>
      </c>
      <c r="S40" s="1">
        <v>1940</v>
      </c>
      <c r="T40"/>
    </row>
    <row r="41" spans="1:20" customFormat="1" ht="16.5" customHeight="1" x14ac:dyDescent="0.2">
      <c r="A41" s="266" t="str">
        <f>VLOOKUP(F41,Onderdelenlijst!A:C,2,FALSE)</f>
        <v>Sluitkom onder- en bovendorpel (Grijs)</v>
      </c>
      <c r="B41" s="262"/>
      <c r="C41" s="23"/>
      <c r="D41" s="26"/>
      <c r="E41" s="25" t="str">
        <f>IF(I41&gt;0,"* 707031 *","707031")</f>
        <v>707031</v>
      </c>
      <c r="F41" s="25">
        <v>707031</v>
      </c>
      <c r="G41" s="135">
        <f>VLOOKUP(F41,Onderdelenlijst!$A$3:$C$65,3,FALSE)</f>
        <v>10.54</v>
      </c>
      <c r="H41" s="184">
        <f t="shared" si="1"/>
        <v>0</v>
      </c>
      <c r="I41" s="118">
        <f>IF(I13="grijs",2*I5,0)</f>
        <v>0</v>
      </c>
      <c r="M41" s="1"/>
      <c r="N41" s="1"/>
      <c r="O41" s="1"/>
      <c r="P41" s="1"/>
      <c r="Q41" s="1"/>
      <c r="R41" s="1"/>
      <c r="S41" s="1">
        <v>1941</v>
      </c>
    </row>
    <row r="42" spans="1:20" customFormat="1" ht="16.5" customHeight="1" x14ac:dyDescent="0.2">
      <c r="A42" s="266" t="str">
        <f>VLOOKUP(F42,Onderdelenlijst!A:C,2,FALSE)</f>
        <v>Sluitkraag 9 graden t.b.v. onderdorpel (Grijs)</v>
      </c>
      <c r="B42" s="262"/>
      <c r="C42" s="23"/>
      <c r="D42" s="26"/>
      <c r="E42" s="25" t="str">
        <f>IF(I42&gt;0,"* 600676 *","600676")</f>
        <v>600676</v>
      </c>
      <c r="F42" s="25">
        <v>600676</v>
      </c>
      <c r="G42" s="135">
        <f>VLOOKUP(F42,Onderdelenlijst!$A$3:$C$65,3,FALSE)</f>
        <v>2.19</v>
      </c>
      <c r="H42" s="184">
        <f t="shared" si="1"/>
        <v>0</v>
      </c>
      <c r="I42" s="118">
        <f>IF(I13="grijs",I5,0)</f>
        <v>0</v>
      </c>
      <c r="S42" s="1">
        <v>1942</v>
      </c>
    </row>
    <row r="43" spans="1:20" customFormat="1" ht="16.5" customHeight="1" x14ac:dyDescent="0.2">
      <c r="A43" s="266" t="str">
        <f>VLOOKUP(F43,Onderdelenlijst!A:C,2,FALSE)</f>
        <v>Sluitkom onder- en bovendorpel (Zwart)</v>
      </c>
      <c r="B43" s="262"/>
      <c r="C43" s="23"/>
      <c r="D43" s="26"/>
      <c r="E43" s="25" t="str">
        <f>IF(I43&gt;0,"* 707031Z *","707031Z")</f>
        <v>707031Z</v>
      </c>
      <c r="F43" s="25" t="s">
        <v>27</v>
      </c>
      <c r="G43" s="135">
        <f>VLOOKUP(F43,Onderdelenlijst!$A$3:$C$65,3,FALSE)</f>
        <v>10.54</v>
      </c>
      <c r="H43" s="184">
        <f t="shared" si="1"/>
        <v>0</v>
      </c>
      <c r="I43" s="118">
        <f>IF(I13="zwart",6*I5,0)</f>
        <v>0</v>
      </c>
      <c r="S43" s="1">
        <v>1943</v>
      </c>
      <c r="T43" s="1"/>
    </row>
    <row r="44" spans="1:20" customFormat="1" ht="16.5" customHeight="1" x14ac:dyDescent="0.2">
      <c r="A44" s="266" t="str">
        <f>VLOOKUP(F44,Onderdelenlijst!A:C,2,FALSE)</f>
        <v>Sluitkraag 6 graden t.b.v. onderdorpel (Zwart)</v>
      </c>
      <c r="B44" s="262"/>
      <c r="C44" s="23"/>
      <c r="D44" s="26"/>
      <c r="E44" s="25" t="str">
        <f>IF(I44&gt;0,"* 600686Z *","600686Z")</f>
        <v>600686Z</v>
      </c>
      <c r="F44" s="25" t="s">
        <v>30</v>
      </c>
      <c r="G44" s="135">
        <f>VLOOKUP(F44,Onderdelenlijst!$A$3:$C$65,3,FALSE)</f>
        <v>2.19</v>
      </c>
      <c r="H44" s="184">
        <f t="shared" si="1"/>
        <v>0</v>
      </c>
      <c r="I44" s="118">
        <f>IF(I13="zwart",3*I5,0)</f>
        <v>0</v>
      </c>
      <c r="S44" s="1">
        <v>1944</v>
      </c>
      <c r="T44" s="1"/>
    </row>
    <row r="45" spans="1:20" ht="16.5" customHeight="1" x14ac:dyDescent="0.2">
      <c r="A45" s="266" t="str">
        <f>VLOOKUP(F45,Onderdelenlijst!A:C,2,FALSE)</f>
        <v>Montagehandleiding 4 seizoenenpui</v>
      </c>
      <c r="B45" s="262"/>
      <c r="C45" s="23"/>
      <c r="D45" s="24"/>
      <c r="E45" s="25" t="str">
        <f>IF(I45&gt;0,"* handleiding *","handleiding")</f>
        <v>* handleiding *</v>
      </c>
      <c r="F45" s="25" t="s">
        <v>14</v>
      </c>
      <c r="G45" s="135">
        <f>VLOOKUP(F45,Onderdelenlijst!$A$3:$C$65,3,FALSE)</f>
        <v>0</v>
      </c>
      <c r="H45" s="184">
        <f t="shared" si="0"/>
        <v>0</v>
      </c>
      <c r="I45" s="118">
        <f>IF(I5&gt;0,1,0)</f>
        <v>1</v>
      </c>
      <c r="M45"/>
      <c r="N45"/>
      <c r="O45"/>
      <c r="P45"/>
      <c r="Q45"/>
      <c r="R45"/>
      <c r="S45" s="1">
        <v>1945</v>
      </c>
    </row>
    <row r="46" spans="1:20" ht="16.5" customHeight="1" x14ac:dyDescent="0.2">
      <c r="A46" s="266" t="str">
        <f>VLOOKUP(F46,Onderdelenlijst!A:C,2,FALSE)</f>
        <v>Mp 4-seiz. Ultra 2015 R inkortbaar</v>
      </c>
      <c r="B46" s="262"/>
      <c r="C46" s="23"/>
      <c r="D46" s="24"/>
      <c r="E46" s="25" t="str">
        <f>IF(I46&gt;0,"* 105910 *","105910")</f>
        <v>105910</v>
      </c>
      <c r="F46" s="25">
        <v>105910</v>
      </c>
      <c r="G46" s="135">
        <f>VLOOKUP(F46,Onderdelenlijst!$A$3:$C$65,3,FALSE)</f>
        <v>654.70000000000005</v>
      </c>
      <c r="H46" s="184">
        <f t="shared" si="0"/>
        <v>0</v>
      </c>
      <c r="I46" s="118">
        <f>IF(AND(I6&gt;1899,I6&lt;2016),I5,0)</f>
        <v>0</v>
      </c>
      <c r="S46" s="1">
        <v>1946</v>
      </c>
    </row>
    <row r="47" spans="1:20" ht="16.5" customHeight="1" x14ac:dyDescent="0.2">
      <c r="A47" s="266" t="str">
        <f>VLOOKUP(F47,Onderdelenlijst!A:C,2,FALSE)</f>
        <v>Mp 4-seiz. Ultra 2015 L inkortbaar</v>
      </c>
      <c r="B47" s="262"/>
      <c r="C47" s="23"/>
      <c r="D47" s="24"/>
      <c r="E47" s="25" t="str">
        <f>IF(I47&gt;0,"* 105911 *","105911")</f>
        <v>105911</v>
      </c>
      <c r="F47" s="25">
        <v>105911</v>
      </c>
      <c r="G47" s="135">
        <f>VLOOKUP(F47,Onderdelenlijst!$A$3:$C$65,3,FALSE)</f>
        <v>654.70000000000005</v>
      </c>
      <c r="H47" s="184">
        <f t="shared" si="0"/>
        <v>0</v>
      </c>
      <c r="I47" s="118">
        <f>IF(AND(I6&gt;1899,I6&lt;2016),I5,0)</f>
        <v>0</v>
      </c>
      <c r="S47" s="1">
        <v>1947</v>
      </c>
    </row>
    <row r="48" spans="1:20" ht="16.5" customHeight="1" x14ac:dyDescent="0.2">
      <c r="A48" s="266" t="str">
        <f>VLOOKUP(F48,Onderdelenlijst!A:C,2,FALSE)</f>
        <v>Mp 4-seiz. Ultra 2115 R inkortbaar</v>
      </c>
      <c r="B48" s="262"/>
      <c r="C48" s="23"/>
      <c r="D48" s="24"/>
      <c r="E48" s="25" t="str">
        <f>IF(I48&gt;0,"* 105916 *","105916")</f>
        <v>105916</v>
      </c>
      <c r="F48" s="25">
        <v>105916</v>
      </c>
      <c r="G48" s="135">
        <f>VLOOKUP(F48,Onderdelenlijst!$A$3:$C$65,3,FALSE)</f>
        <v>443.9</v>
      </c>
      <c r="H48" s="184">
        <f t="shared" si="0"/>
        <v>0</v>
      </c>
      <c r="I48" s="204">
        <f>IF(AND(I6&gt;2015,I6&lt;2116),I5,0)</f>
        <v>0</v>
      </c>
      <c r="S48" s="1">
        <v>1948</v>
      </c>
    </row>
    <row r="49" spans="1:19" ht="16.5" customHeight="1" x14ac:dyDescent="0.2">
      <c r="A49" s="266" t="str">
        <f>VLOOKUP(F49,Onderdelenlijst!A:C,2,FALSE)</f>
        <v>Mp 4-seiz. Ultra 2115 L inkortbaar</v>
      </c>
      <c r="B49" s="262"/>
      <c r="C49" s="23"/>
      <c r="D49" s="24"/>
      <c r="E49" s="25" t="str">
        <f>IF(I49&gt;0,"* 105917 *","105917")</f>
        <v>105917</v>
      </c>
      <c r="F49" s="25">
        <v>105917</v>
      </c>
      <c r="G49" s="135">
        <f>VLOOKUP(F49,Onderdelenlijst!$A$3:$C$65,3,FALSE)</f>
        <v>443.9</v>
      </c>
      <c r="H49" s="184">
        <f t="shared" si="0"/>
        <v>0</v>
      </c>
      <c r="I49" s="118">
        <f>IF(AND(I6&gt;2015,I6&lt;2116),I5,0)</f>
        <v>0</v>
      </c>
      <c r="S49" s="1">
        <v>1949</v>
      </c>
    </row>
    <row r="50" spans="1:19" ht="16.5" customHeight="1" x14ac:dyDescent="0.2">
      <c r="A50" s="266" t="str">
        <f>VLOOKUP(F50,Onderdelenlijst!A:C,2,FALSE)</f>
        <v>Mp 4-seiz. Ultra 2215 R inkortbaar</v>
      </c>
      <c r="B50" s="262"/>
      <c r="C50" s="23"/>
      <c r="D50" s="24"/>
      <c r="E50" s="25" t="str">
        <f>IF(I50&gt;0,"* 105918 *","105918")</f>
        <v>105918</v>
      </c>
      <c r="F50" s="25">
        <v>105918</v>
      </c>
      <c r="G50" s="135">
        <f>VLOOKUP(F50,Onderdelenlijst!$A$3:$C$65,3,FALSE)</f>
        <v>443.9</v>
      </c>
      <c r="H50" s="184">
        <f t="shared" si="0"/>
        <v>0</v>
      </c>
      <c r="I50" s="118">
        <f>IF(AND(I6&gt;2115,I6&lt;2216),I5,0)</f>
        <v>0</v>
      </c>
      <c r="S50" s="1">
        <v>1950</v>
      </c>
    </row>
    <row r="51" spans="1:19" ht="16.5" customHeight="1" x14ac:dyDescent="0.2">
      <c r="A51" s="266" t="str">
        <f>VLOOKUP(F51,Onderdelenlijst!A:C,2,FALSE)</f>
        <v>Mp 4-seiz. Ultra 2215 L inkortbaar</v>
      </c>
      <c r="B51" s="262"/>
      <c r="C51" s="23"/>
      <c r="D51" s="24"/>
      <c r="E51" s="25" t="str">
        <f>IF(I51&gt;0,"* 105919 *","105919")</f>
        <v>105919</v>
      </c>
      <c r="F51" s="25">
        <v>105919</v>
      </c>
      <c r="G51" s="135">
        <f>VLOOKUP(F51,Onderdelenlijst!$A$3:$C$65,3,FALSE)</f>
        <v>443.9</v>
      </c>
      <c r="H51" s="184">
        <f t="shared" si="0"/>
        <v>0</v>
      </c>
      <c r="I51" s="118">
        <f>IF(AND(I6&gt;2115,I6&lt;2216),I5,0)</f>
        <v>0</v>
      </c>
      <c r="S51" s="1">
        <v>1951</v>
      </c>
    </row>
    <row r="52" spans="1:19" ht="16.5" customHeight="1" x14ac:dyDescent="0.2">
      <c r="A52" s="266" t="str">
        <f>VLOOKUP(F52,Onderdelenlijst!A:C,2,FALSE)</f>
        <v>Mp 4-seiz. Ultra 2315 R inkortbaar</v>
      </c>
      <c r="B52" s="262"/>
      <c r="C52" s="23"/>
      <c r="D52" s="24"/>
      <c r="E52" s="25" t="str">
        <f>IF(I52&gt;0,"* 105920 *","105920")</f>
        <v>105920</v>
      </c>
      <c r="F52" s="25">
        <v>105920</v>
      </c>
      <c r="G52" s="135">
        <f>VLOOKUP(F52,Onderdelenlijst!$A$3:$C$65,3,FALSE)</f>
        <v>443.9</v>
      </c>
      <c r="H52" s="184">
        <f t="shared" si="0"/>
        <v>0</v>
      </c>
      <c r="I52" s="118">
        <f>IF(AND(I6&gt;2215,I6&lt;2316),I5,0)</f>
        <v>0</v>
      </c>
      <c r="S52" s="1">
        <v>1952</v>
      </c>
    </row>
    <row r="53" spans="1:19" ht="16.5" customHeight="1" x14ac:dyDescent="0.2">
      <c r="A53" s="266" t="str">
        <f>VLOOKUP(F53,Onderdelenlijst!A:C,2,FALSE)</f>
        <v>Mp 4-seiz. Ultra 2315 L inkortbaar</v>
      </c>
      <c r="B53" s="262"/>
      <c r="C53" s="23"/>
      <c r="D53" s="24"/>
      <c r="E53" s="25" t="str">
        <f>IF(I53&gt;0,"* 105921 *","105921")</f>
        <v>105921</v>
      </c>
      <c r="F53" s="25">
        <v>105921</v>
      </c>
      <c r="G53" s="135">
        <f>VLOOKUP(F53,Onderdelenlijst!$A$3:$C$65,3,FALSE)</f>
        <v>443.9</v>
      </c>
      <c r="H53" s="184">
        <f t="shared" si="0"/>
        <v>0</v>
      </c>
      <c r="I53" s="118">
        <f>IF(AND(I6&gt;2215,I6&lt;2316),I5,0)</f>
        <v>0</v>
      </c>
      <c r="S53" s="1">
        <v>1953</v>
      </c>
    </row>
    <row r="54" spans="1:19" ht="16.5" customHeight="1" x14ac:dyDescent="0.2">
      <c r="A54" s="266" t="str">
        <f>VLOOKUP(F54,Onderdelenlijst!A:C,2,FALSE)</f>
        <v>Mp 4-seiz. Ultra 2415 R inkortbaar</v>
      </c>
      <c r="B54" s="262"/>
      <c r="C54" s="23"/>
      <c r="D54" s="24"/>
      <c r="E54" s="25" t="str">
        <f>IF(I54&gt;0,"* 105922 *","105922")</f>
        <v>105922</v>
      </c>
      <c r="F54" s="25">
        <v>105922</v>
      </c>
      <c r="G54" s="135">
        <f>VLOOKUP(F54,Onderdelenlijst!$A$3:$C$65,3,FALSE)</f>
        <v>443.9</v>
      </c>
      <c r="H54" s="184">
        <f t="shared" si="0"/>
        <v>0</v>
      </c>
      <c r="I54" s="118">
        <f>IF(AND(I6&gt;2315,I6&lt;2416),I5,0)</f>
        <v>0</v>
      </c>
      <c r="S54" s="1">
        <v>1954</v>
      </c>
    </row>
    <row r="55" spans="1:19" ht="16.5" customHeight="1" x14ac:dyDescent="0.2">
      <c r="A55" s="266" t="str">
        <f>VLOOKUP(F55,Onderdelenlijst!A:C,2,FALSE)</f>
        <v>Mp 4-seiz. Ultra 2415 L inkortbaar</v>
      </c>
      <c r="B55" s="262"/>
      <c r="C55" s="23"/>
      <c r="D55" s="24"/>
      <c r="E55" s="25" t="str">
        <f>IF(I55&gt;0,"* 105923 *","105923")</f>
        <v>105923</v>
      </c>
      <c r="F55" s="25">
        <v>105923</v>
      </c>
      <c r="G55" s="135">
        <f>VLOOKUP(F55,Onderdelenlijst!$A$3:$C$65,3,FALSE)</f>
        <v>443.9</v>
      </c>
      <c r="H55" s="184">
        <f t="shared" ref="H55:H73" si="2">I55*G55</f>
        <v>0</v>
      </c>
      <c r="I55" s="118">
        <f>IF(AND(I6&gt;2315,I6&lt;2416),I5,0)</f>
        <v>0</v>
      </c>
      <c r="S55" s="1">
        <v>1955</v>
      </c>
    </row>
    <row r="56" spans="1:19" ht="16.5" customHeight="1" x14ac:dyDescent="0.2">
      <c r="A56" s="266" t="str">
        <f>VLOOKUP(F56,Onderdelenlijst!A:C,2,FALSE)</f>
        <v>Mp 4-seiz. Ultra 2515 R inkortbaar</v>
      </c>
      <c r="B56" s="262"/>
      <c r="C56" s="23"/>
      <c r="D56" s="24"/>
      <c r="E56" s="25" t="str">
        <f>IF(I56&gt;0,"* 105924 *","105924")</f>
        <v>105924</v>
      </c>
      <c r="F56" s="25">
        <v>105924</v>
      </c>
      <c r="G56" s="135">
        <f>VLOOKUP(F56,Onderdelenlijst!$A$3:$C$65,3,FALSE)</f>
        <v>443.9</v>
      </c>
      <c r="H56" s="184">
        <f t="shared" si="2"/>
        <v>0</v>
      </c>
      <c r="I56" s="118">
        <f>IF(AND(I6&gt;2415,I6&lt;2516),I5,0)</f>
        <v>0</v>
      </c>
      <c r="S56" s="1">
        <v>1956</v>
      </c>
    </row>
    <row r="57" spans="1:19" ht="16.5" customHeight="1" x14ac:dyDescent="0.2">
      <c r="A57" s="266" t="str">
        <f>VLOOKUP(F57,Onderdelenlijst!A:C,2,FALSE)</f>
        <v>Mp 4-seiz. Ultra 2515 L inkortbaar</v>
      </c>
      <c r="B57" s="262"/>
      <c r="C57" s="23"/>
      <c r="D57" s="24"/>
      <c r="E57" s="25" t="str">
        <f>IF(I57&gt;0,"* 105925 *","105925")</f>
        <v>105925</v>
      </c>
      <c r="F57" s="25">
        <v>105925</v>
      </c>
      <c r="G57" s="135">
        <f>VLOOKUP(F57,Onderdelenlijst!$A$3:$C$65,3,FALSE)</f>
        <v>443.9</v>
      </c>
      <c r="H57" s="184">
        <f t="shared" si="2"/>
        <v>0</v>
      </c>
      <c r="I57" s="118">
        <f>IF(AND(I6&gt;2415,I6&lt;2516),I5,0)</f>
        <v>0</v>
      </c>
      <c r="S57" s="1">
        <v>1957</v>
      </c>
    </row>
    <row r="58" spans="1:19" ht="16.5" customHeight="1" x14ac:dyDescent="0.2">
      <c r="A58" s="266" t="str">
        <f>VLOOKUP(F58,Onderdelenlijst!A:C,2,FALSE)</f>
        <v>Mp 4-seiz. Ultra 2615 R inkortbaar</v>
      </c>
      <c r="B58" s="262"/>
      <c r="C58" s="23"/>
      <c r="D58" s="24"/>
      <c r="E58" s="25" t="str">
        <f>IF(I58&gt;0,"* 105926 *","105926")</f>
        <v>105926</v>
      </c>
      <c r="F58" s="25">
        <v>105926</v>
      </c>
      <c r="G58" s="135">
        <f>VLOOKUP(F58,Onderdelenlijst!$A$3:$C$65,3,FALSE)</f>
        <v>667.08</v>
      </c>
      <c r="H58" s="184">
        <f t="shared" si="2"/>
        <v>0</v>
      </c>
      <c r="I58" s="118">
        <f>IF(AND(I6&gt;2515,I6&lt;2616),I5,0)</f>
        <v>0</v>
      </c>
      <c r="S58" s="1">
        <v>1958</v>
      </c>
    </row>
    <row r="59" spans="1:19" ht="16.5" customHeight="1" x14ac:dyDescent="0.2">
      <c r="A59" s="266" t="str">
        <f>VLOOKUP(F59,Onderdelenlijst!A:C,2,FALSE)</f>
        <v>Mp 4-seiz. Ultra 2615 L inkortbaar</v>
      </c>
      <c r="B59" s="262"/>
      <c r="C59" s="23"/>
      <c r="D59" s="24"/>
      <c r="E59" s="25" t="str">
        <f>IF(I59&gt;0,"* 105927 *","105927")</f>
        <v>105927</v>
      </c>
      <c r="F59" s="25">
        <v>105927</v>
      </c>
      <c r="G59" s="135">
        <f>VLOOKUP(F59,Onderdelenlijst!$A$3:$C$65,3,FALSE)</f>
        <v>667.08</v>
      </c>
      <c r="H59" s="184">
        <f t="shared" si="2"/>
        <v>0</v>
      </c>
      <c r="I59" s="118">
        <f>IF(AND(I6&gt;2515,I6&lt;2616),I5,0)</f>
        <v>0</v>
      </c>
      <c r="S59" s="1">
        <v>1959</v>
      </c>
    </row>
    <row r="60" spans="1:19" ht="16.5" customHeight="1" x14ac:dyDescent="0.2">
      <c r="A60" s="266" t="str">
        <f>VLOOKUP(F60,Onderdelenlijst!A:C,2,FALSE)</f>
        <v>Mp 4-seiz. Ultra 2715 R inkortbaar</v>
      </c>
      <c r="B60" s="262"/>
      <c r="C60" s="23"/>
      <c r="D60" s="24"/>
      <c r="E60" s="25" t="str">
        <f>IF(I60&gt;0,"* 105928 *","105928")</f>
        <v>105928</v>
      </c>
      <c r="F60" s="25">
        <v>105928</v>
      </c>
      <c r="G60" s="135">
        <f>VLOOKUP(F60,Onderdelenlijst!$A$3:$C$65,3,FALSE)</f>
        <v>667.08</v>
      </c>
      <c r="H60" s="184">
        <f t="shared" si="2"/>
        <v>0</v>
      </c>
      <c r="I60" s="118">
        <f>IF(AND(I6&gt;2615,I6&lt;2716),I5,0)</f>
        <v>0</v>
      </c>
      <c r="S60" s="1">
        <v>1960</v>
      </c>
    </row>
    <row r="61" spans="1:19" ht="16.5" customHeight="1" x14ac:dyDescent="0.2">
      <c r="A61" s="266" t="str">
        <f>VLOOKUP(F61,Onderdelenlijst!A:C,2,FALSE)</f>
        <v>Mp 4-seiz. Ultra 2715 L inkortbaar</v>
      </c>
      <c r="B61" s="262"/>
      <c r="C61" s="23"/>
      <c r="D61" s="24"/>
      <c r="E61" s="25" t="str">
        <f>IF(I61&gt;0,"* 105929 *","105929")</f>
        <v>105929</v>
      </c>
      <c r="F61" s="25">
        <v>105929</v>
      </c>
      <c r="G61" s="135">
        <f>VLOOKUP(F61,Onderdelenlijst!$A$3:$C$65,3,FALSE)</f>
        <v>667.08</v>
      </c>
      <c r="H61" s="184">
        <f t="shared" si="2"/>
        <v>0</v>
      </c>
      <c r="I61" s="118">
        <f>IF(AND(I6&gt;2615,I6&lt;2716),I5,0)</f>
        <v>0</v>
      </c>
      <c r="S61" s="1">
        <v>1961</v>
      </c>
    </row>
    <row r="62" spans="1:19" ht="16.5" customHeight="1" x14ac:dyDescent="0.2">
      <c r="A62" s="266" t="str">
        <f>VLOOKUP(F62,Onderdelenlijst!A:C,2,FALSE)</f>
        <v>Mp 4-seiz. Ultra 2815 R inkortbaar</v>
      </c>
      <c r="B62" s="262"/>
      <c r="C62" s="23"/>
      <c r="D62" s="24"/>
      <c r="E62" s="25" t="str">
        <f>IF(I62&gt;0,"* 105930 *","105930")</f>
        <v>105930</v>
      </c>
      <c r="F62" s="25">
        <v>105930</v>
      </c>
      <c r="G62" s="135">
        <f>VLOOKUP(F62,Onderdelenlijst!$A$3:$C$65,3,FALSE)</f>
        <v>667.08</v>
      </c>
      <c r="H62" s="184">
        <f t="shared" si="2"/>
        <v>0</v>
      </c>
      <c r="I62" s="118">
        <f>IF(AND(I6&gt;2715,I6&lt;2816),I5,0)</f>
        <v>0</v>
      </c>
      <c r="S62" s="1">
        <v>1962</v>
      </c>
    </row>
    <row r="63" spans="1:19" ht="16.5" customHeight="1" x14ac:dyDescent="0.2">
      <c r="A63" s="266" t="str">
        <f>VLOOKUP(F63,Onderdelenlijst!A:C,2,FALSE)</f>
        <v>Mp 4-seiz. Ultra 2815 L inkortbaar</v>
      </c>
      <c r="B63" s="262"/>
      <c r="C63" s="23"/>
      <c r="D63" s="24"/>
      <c r="E63" s="25" t="str">
        <f>IF(I63&gt;0,"* 105931 *","105931")</f>
        <v>105931</v>
      </c>
      <c r="F63" s="25">
        <v>105931</v>
      </c>
      <c r="G63" s="135">
        <f>VLOOKUP(F63,Onderdelenlijst!$A$3:$C$65,3,FALSE)</f>
        <v>667.08</v>
      </c>
      <c r="H63" s="184">
        <f t="shared" si="2"/>
        <v>0</v>
      </c>
      <c r="I63" s="118">
        <f>IF(AND(I6&gt;2715,I6&lt;2816),I5,0)</f>
        <v>0</v>
      </c>
      <c r="S63" s="1">
        <v>1963</v>
      </c>
    </row>
    <row r="64" spans="1:19" ht="16.5" customHeight="1" x14ac:dyDescent="0.2">
      <c r="A64" s="266" t="str">
        <f>VLOOKUP(F64,Onderdelenlijst!A:C,2,FALSE)</f>
        <v>Mp 4-seiz. Ultra 2915 R inkortbaar</v>
      </c>
      <c r="B64" s="262"/>
      <c r="C64" s="23"/>
      <c r="D64" s="24"/>
      <c r="E64" s="25" t="str">
        <f>IF(I64&gt;0,"* 105932 *","105932")</f>
        <v>105932</v>
      </c>
      <c r="F64" s="25">
        <v>105932</v>
      </c>
      <c r="G64" s="135">
        <f>VLOOKUP(F64,Onderdelenlijst!$A$3:$C$65,3,FALSE)</f>
        <v>667.08</v>
      </c>
      <c r="H64" s="184">
        <f t="shared" si="2"/>
        <v>0</v>
      </c>
      <c r="I64" s="118">
        <f>IF(AND(I6&gt;2815,I6&lt;2916),I5,0)</f>
        <v>0</v>
      </c>
      <c r="S64" s="1">
        <v>1968</v>
      </c>
    </row>
    <row r="65" spans="1:20" ht="16.5" customHeight="1" x14ac:dyDescent="0.2">
      <c r="A65" s="266" t="str">
        <f>VLOOKUP(F65,Onderdelenlijst!A:C,2,FALSE)</f>
        <v>Mp 4-seiz. Ultra 2915 L inkortbaar</v>
      </c>
      <c r="B65" s="262"/>
      <c r="C65" s="23"/>
      <c r="D65" s="24"/>
      <c r="E65" s="25" t="str">
        <f>IF(I65&gt;0,"* 105933 *","105933")</f>
        <v>105933</v>
      </c>
      <c r="F65" s="25">
        <v>105933</v>
      </c>
      <c r="G65" s="135">
        <f>VLOOKUP(F65,Onderdelenlijst!$A$3:$C$65,3,FALSE)</f>
        <v>667.08</v>
      </c>
      <c r="H65" s="184">
        <f t="shared" si="2"/>
        <v>0</v>
      </c>
      <c r="I65" s="118">
        <f>IF(AND(I6&gt;2815,I6&lt;2916),I5,0)</f>
        <v>0</v>
      </c>
      <c r="S65" s="1">
        <v>1969</v>
      </c>
    </row>
    <row r="66" spans="1:20" ht="16.5" customHeight="1" x14ac:dyDescent="0.2">
      <c r="A66" s="266" t="str">
        <f>VLOOKUP(F66,Onderdelenlijst!A:C,2,FALSE)</f>
        <v>Mp 4-seiz. Ultra 3015 R inkortbaar</v>
      </c>
      <c r="B66" s="262"/>
      <c r="C66" s="23"/>
      <c r="D66" s="24"/>
      <c r="E66" s="25" t="str">
        <f>IF(I66&gt;0,"* 105934 *","105934")</f>
        <v>105934</v>
      </c>
      <c r="F66" s="25">
        <v>105934</v>
      </c>
      <c r="G66" s="135">
        <f>VLOOKUP(F66,Onderdelenlijst!$A$3:$C$65,3,FALSE)</f>
        <v>667.08</v>
      </c>
      <c r="H66" s="184">
        <f t="shared" si="2"/>
        <v>0</v>
      </c>
      <c r="I66" s="118">
        <f>IF(AND(I6&gt;2915,I6&lt;3016),I5,0)</f>
        <v>0</v>
      </c>
      <c r="S66" s="1">
        <v>1970</v>
      </c>
    </row>
    <row r="67" spans="1:20" ht="16.5" customHeight="1" x14ac:dyDescent="0.2">
      <c r="A67" s="266" t="str">
        <f>VLOOKUP(F67,Onderdelenlijst!A:C,2,FALSE)</f>
        <v>Mp 4-seiz. Ultra 3015 L inkortbaar</v>
      </c>
      <c r="B67" s="262"/>
      <c r="C67" s="23"/>
      <c r="D67" s="24"/>
      <c r="E67" s="25" t="str">
        <f>IF(I67&gt;0,"* 105935 *","105935")</f>
        <v>105935</v>
      </c>
      <c r="F67" s="25">
        <v>105935</v>
      </c>
      <c r="G67" s="135">
        <f>VLOOKUP(F67,Onderdelenlijst!$A$3:$C$65,3,FALSE)</f>
        <v>667.08</v>
      </c>
      <c r="H67" s="184">
        <f t="shared" si="2"/>
        <v>0</v>
      </c>
      <c r="I67" s="118">
        <f>IF(AND(I6&gt;2915,I6&lt;3016),I5,0)</f>
        <v>0</v>
      </c>
      <c r="S67" s="1">
        <v>1971</v>
      </c>
    </row>
    <row r="68" spans="1:20" ht="16.5" customHeight="1" x14ac:dyDescent="0.2">
      <c r="A68" s="266" t="str">
        <f>VLOOKUP(F68,Onderdelenlijst!A:C,2,FALSE)</f>
        <v>Mp 4-seiz. Ultra 3115 R inkortbaar</v>
      </c>
      <c r="B68" s="262"/>
      <c r="C68" s="23"/>
      <c r="D68" s="24"/>
      <c r="E68" s="25" t="str">
        <f>IF(I68&gt;0,"* 105936 *","105936")</f>
        <v>105936</v>
      </c>
      <c r="F68" s="25">
        <v>105936</v>
      </c>
      <c r="G68" s="135">
        <f>VLOOKUP(F68,Onderdelenlijst!$A$3:$C$65,3,FALSE)</f>
        <v>667.08</v>
      </c>
      <c r="H68" s="184">
        <f t="shared" si="2"/>
        <v>0</v>
      </c>
      <c r="I68" s="118">
        <f>IF(AND(I6&gt;3015,I6&lt;3116),I5,0)</f>
        <v>0</v>
      </c>
      <c r="S68" s="1">
        <v>1972</v>
      </c>
    </row>
    <row r="69" spans="1:20" ht="16.5" customHeight="1" x14ac:dyDescent="0.2">
      <c r="A69" s="266" t="str">
        <f>VLOOKUP(F69,Onderdelenlijst!A:C,2,FALSE)</f>
        <v>Mp 4-seiz. Ultra 3115 L inkortbaar</v>
      </c>
      <c r="B69" s="262"/>
      <c r="C69" s="23"/>
      <c r="D69" s="24"/>
      <c r="E69" s="25" t="str">
        <f>IF(I69&gt;0,"* 105937 *","105937")</f>
        <v>105937</v>
      </c>
      <c r="F69" s="25">
        <v>105937</v>
      </c>
      <c r="G69" s="135">
        <f>VLOOKUP(F69,Onderdelenlijst!$A$3:$C$65,3,FALSE)</f>
        <v>667.08</v>
      </c>
      <c r="H69" s="184">
        <f t="shared" si="2"/>
        <v>0</v>
      </c>
      <c r="I69" s="118">
        <f>IF(AND(I6&gt;3015,I6&lt;3116),I5,0)</f>
        <v>0</v>
      </c>
      <c r="S69" s="1">
        <v>1973</v>
      </c>
    </row>
    <row r="70" spans="1:20" ht="16.5" customHeight="1" x14ac:dyDescent="0.2">
      <c r="A70" s="266" t="str">
        <f>VLOOKUP(F70,Onderdelenlijst!A:C,2,FALSE)</f>
        <v>Mp 4-seiz. Ultra 3209 R inkortbaar</v>
      </c>
      <c r="B70" s="262"/>
      <c r="C70" s="23"/>
      <c r="D70" s="24"/>
      <c r="E70" s="25" t="str">
        <f>IF(I70&gt;0,"* 105938 *","105938")</f>
        <v>105938</v>
      </c>
      <c r="F70" s="25">
        <v>105938</v>
      </c>
      <c r="G70" s="135">
        <f>VLOOKUP(F70,Onderdelenlijst!$A$3:$C$65,3,FALSE)</f>
        <v>667.08</v>
      </c>
      <c r="H70" s="184">
        <f t="shared" si="2"/>
        <v>0</v>
      </c>
      <c r="I70" s="118">
        <f>IF(AND(I6&gt;3115,I6&lt;3201),I5,0)</f>
        <v>0</v>
      </c>
      <c r="S70" s="1">
        <v>1974</v>
      </c>
    </row>
    <row r="71" spans="1:20" ht="16.5" customHeight="1" x14ac:dyDescent="0.2">
      <c r="A71" s="266" t="str">
        <f>VLOOKUP(F71,Onderdelenlijst!A:C,2,FALSE)</f>
        <v>Mp 4-seiz. Ultra 3209 L inkortbaar</v>
      </c>
      <c r="B71" s="262"/>
      <c r="C71" s="23"/>
      <c r="D71" s="24"/>
      <c r="E71" s="25" t="str">
        <f>IF(I71&gt;0,"* 105939 *","105939")</f>
        <v>105939</v>
      </c>
      <c r="F71" s="25">
        <v>105939</v>
      </c>
      <c r="G71" s="135">
        <f>VLOOKUP(F71,Onderdelenlijst!$A$3:$C$65,3,FALSE)</f>
        <v>667.08</v>
      </c>
      <c r="H71" s="184">
        <f t="shared" si="2"/>
        <v>0</v>
      </c>
      <c r="I71" s="118">
        <f>IF(AND(I6&gt;3115,I6&lt;3201),I5,0)</f>
        <v>0</v>
      </c>
      <c r="S71" s="1">
        <v>1975</v>
      </c>
    </row>
    <row r="72" spans="1:20" ht="16.5" customHeight="1" x14ac:dyDescent="0.2">
      <c r="A72" s="262" t="str">
        <f>VLOOKUP(F72,Onderdelenlijst!A:C,2,FALSE)</f>
        <v>HMB F1 kruk/kruk garnituur PC72KT/SKG3</v>
      </c>
      <c r="B72" s="290"/>
      <c r="C72" s="290"/>
      <c r="D72" s="290"/>
      <c r="E72" s="25" t="str">
        <f>IF(I72&gt;0,"* 107220 *","107220")</f>
        <v>107220</v>
      </c>
      <c r="F72" s="25">
        <v>107220</v>
      </c>
      <c r="G72" s="135">
        <f>VLOOKUP(F72,Onderdelenlijst!$A$3:$C$65,3,FALSE)</f>
        <v>115.59</v>
      </c>
      <c r="H72" s="184">
        <f t="shared" si="2"/>
        <v>0</v>
      </c>
      <c r="I72" s="29">
        <f>IF(AND(I7="Cilinder",I14="krukgarnituur"),I5,0)</f>
        <v>0</v>
      </c>
    </row>
    <row r="73" spans="1:20" ht="16.5" customHeight="1" x14ac:dyDescent="0.2">
      <c r="A73" s="291" t="str">
        <f>VLOOKUP(F73,Onderdelenlijst!A:C,2,FALSE)</f>
        <v>HMB F1 kruk/knop garnituur PC72KT/SKG3</v>
      </c>
      <c r="B73" s="290"/>
      <c r="C73" s="290"/>
      <c r="D73" s="290"/>
      <c r="E73" s="25" t="str">
        <f>IF(I73&gt;0,"* 107230 *","107230")</f>
        <v>107230</v>
      </c>
      <c r="F73" s="25">
        <v>107230</v>
      </c>
      <c r="G73" s="135">
        <f>VLOOKUP(F73,Onderdelenlijst!$A$3:$C$65,3,FALSE)</f>
        <v>121.35</v>
      </c>
      <c r="H73" s="184">
        <f t="shared" si="2"/>
        <v>0</v>
      </c>
      <c r="I73" s="29">
        <f>IF(AND(I7="Cilinder",I14="knopgarnituur"),I5,0)</f>
        <v>0</v>
      </c>
    </row>
    <row r="74" spans="1:20" ht="16.5" customHeight="1" x14ac:dyDescent="0.2">
      <c r="A74" s="266" t="str">
        <f>VLOOKUP(F74,Onderdelenlijst!A:C,2,FALSE)</f>
        <v>HMB F1 kruk/kruk garnituur PC92KT/SKG3</v>
      </c>
      <c r="B74" s="262"/>
      <c r="C74" s="261" t="s">
        <v>133</v>
      </c>
      <c r="D74" s="262"/>
      <c r="E74" s="27" t="str">
        <f>IF(I74&gt;0,"* 109220*","109220")</f>
        <v>109220</v>
      </c>
      <c r="F74" s="27">
        <v>109220</v>
      </c>
      <c r="G74" s="209">
        <f>VLOOKUP(F74,Onderdelenlijst!$A$3:$C$65,3,FALSE)</f>
        <v>115.59</v>
      </c>
      <c r="H74" s="210">
        <f>I74*G74</f>
        <v>0</v>
      </c>
      <c r="I74" s="29">
        <f>IF(AND(I7="Kruk",I14="krukgarnituur"),I5,0)</f>
        <v>0</v>
      </c>
      <c r="Q74" s="1">
        <v>1977</v>
      </c>
    </row>
    <row r="75" spans="1:20" ht="16.5" customHeight="1" thickBot="1" x14ac:dyDescent="0.25">
      <c r="A75" s="292" t="str">
        <f>VLOOKUP(F75,Onderdelenlijst!A:C,2,FALSE)</f>
        <v>HMB F1 kruk/knop garnituur PC92KT/SKG3</v>
      </c>
      <c r="B75" s="293"/>
      <c r="C75" s="294" t="s">
        <v>133</v>
      </c>
      <c r="D75" s="293"/>
      <c r="E75" s="45" t="str">
        <f>IF(I75&gt;0,"* 109230*","109230")</f>
        <v>109230</v>
      </c>
      <c r="F75" s="211">
        <v>109230</v>
      </c>
      <c r="G75" s="212">
        <f>VLOOKUP(F75,Onderdelenlijst!$A$3:$C$65,3,FALSE)</f>
        <v>121.35</v>
      </c>
      <c r="H75" s="208">
        <f>I75*G75</f>
        <v>0</v>
      </c>
      <c r="I75" s="29">
        <f>IF(AND(I7="Kruk",I14="knopgarnituur"),I5,0)</f>
        <v>0</v>
      </c>
      <c r="Q75" s="1">
        <v>1978</v>
      </c>
    </row>
    <row r="76" spans="1:20" ht="16.5" customHeight="1" thickBot="1" x14ac:dyDescent="0.25">
      <c r="A76" s="180" t="s">
        <v>145</v>
      </c>
      <c r="B76" s="181"/>
      <c r="C76" s="176"/>
      <c r="D76" s="176"/>
      <c r="E76" s="238">
        <f>Onderdelenlijst!C62</f>
        <v>24.69</v>
      </c>
      <c r="F76" s="177"/>
      <c r="G76" s="178"/>
      <c r="H76" s="202"/>
      <c r="I76" s="179" t="s">
        <v>1</v>
      </c>
      <c r="S76" s="1">
        <v>1979</v>
      </c>
      <c r="T76"/>
    </row>
    <row r="77" spans="1:20" ht="16.5" customHeight="1" thickBot="1" x14ac:dyDescent="0.25">
      <c r="A77" s="180" t="s">
        <v>137</v>
      </c>
      <c r="B77" s="213"/>
      <c r="C77" s="38"/>
      <c r="D77" s="38"/>
      <c r="E77" s="101"/>
      <c r="F77" s="101"/>
      <c r="G77" s="102"/>
      <c r="H77" s="203"/>
      <c r="I77" s="103" t="e">
        <f>SUM(H22:H75)</f>
        <v>#VALUE!</v>
      </c>
      <c r="S77" s="1">
        <v>1980</v>
      </c>
      <c r="T77"/>
    </row>
    <row r="78" spans="1:20" ht="15" hidden="1" customHeight="1" thickBot="1" x14ac:dyDescent="0.25">
      <c r="A78" s="279"/>
      <c r="B78" s="279"/>
      <c r="C78" s="44"/>
      <c r="D78" s="44"/>
      <c r="E78" s="49"/>
      <c r="F78" s="49"/>
      <c r="G78" s="50"/>
      <c r="H78" s="50"/>
      <c r="I78" s="103"/>
      <c r="S78" s="1">
        <v>1981</v>
      </c>
    </row>
    <row r="79" spans="1:20" ht="15" hidden="1" customHeight="1" thickBot="1" x14ac:dyDescent="0.25">
      <c r="A79" s="279"/>
      <c r="B79" s="279"/>
      <c r="C79" s="100"/>
      <c r="D79" s="100"/>
      <c r="E79" s="101"/>
      <c r="F79" s="101"/>
      <c r="G79" s="102"/>
      <c r="H79" s="102"/>
      <c r="I79" s="103"/>
      <c r="S79" s="1">
        <v>1982</v>
      </c>
    </row>
    <row r="80" spans="1:20" ht="13.7" hidden="1" customHeight="1" thickBot="1" x14ac:dyDescent="0.25">
      <c r="A80" s="288"/>
      <c r="B80" s="289"/>
      <c r="C80" s="44"/>
      <c r="D80" s="44"/>
      <c r="E80" s="49"/>
      <c r="F80" s="49"/>
      <c r="G80" s="50"/>
      <c r="H80" s="50"/>
      <c r="I80" s="49"/>
      <c r="S80" s="1">
        <v>1983</v>
      </c>
    </row>
    <row r="81" spans="1:19" ht="13.7" hidden="1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M81"/>
      <c r="N81"/>
      <c r="O81"/>
      <c r="P81"/>
      <c r="Q81"/>
      <c r="R81"/>
      <c r="S81" s="1">
        <v>1984</v>
      </c>
    </row>
    <row r="82" spans="1:19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M82"/>
      <c r="N82"/>
      <c r="O82"/>
      <c r="P82"/>
      <c r="Q82"/>
      <c r="R82"/>
      <c r="S82" s="1">
        <v>1985</v>
      </c>
    </row>
    <row r="83" spans="1:19" ht="13.7" customHeight="1" x14ac:dyDescent="0.2">
      <c r="A83" s="44"/>
      <c r="B83" s="40"/>
      <c r="C83" s="44"/>
      <c r="D83" s="44"/>
      <c r="E83" s="49"/>
      <c r="F83" s="49"/>
      <c r="G83" s="50"/>
      <c r="H83" s="50"/>
      <c r="I83" s="49"/>
      <c r="S83" s="1">
        <v>1986</v>
      </c>
    </row>
    <row r="84" spans="1:19" ht="13.7" customHeight="1" x14ac:dyDescent="0.2">
      <c r="A84" s="44"/>
      <c r="B84" s="40"/>
      <c r="C84" s="44"/>
      <c r="D84" s="44"/>
      <c r="E84" s="49"/>
      <c r="F84" s="49"/>
      <c r="G84" s="50"/>
      <c r="H84" s="50"/>
      <c r="I84" s="49"/>
      <c r="S84" s="1">
        <v>1987</v>
      </c>
    </row>
    <row r="85" spans="1:19" ht="13.7" customHeight="1" x14ac:dyDescent="0.2">
      <c r="A85" s="44"/>
      <c r="B85" s="40"/>
      <c r="C85" s="44"/>
      <c r="D85" s="44"/>
      <c r="E85" s="49"/>
      <c r="F85" s="49"/>
      <c r="G85" s="50"/>
      <c r="H85" s="50"/>
      <c r="I85" s="49"/>
      <c r="S85" s="1">
        <v>1988</v>
      </c>
    </row>
    <row r="86" spans="1:19" ht="13.7" customHeight="1" x14ac:dyDescent="0.2">
      <c r="A86" s="44"/>
      <c r="B86" s="40"/>
      <c r="C86" s="44"/>
      <c r="D86" s="44"/>
      <c r="E86" s="49"/>
      <c r="F86" s="49"/>
      <c r="G86" s="50"/>
      <c r="H86" s="50"/>
      <c r="I86" s="49"/>
      <c r="S86" s="1">
        <v>1989</v>
      </c>
    </row>
    <row r="87" spans="1:19" ht="13.7" customHeight="1" x14ac:dyDescent="0.2">
      <c r="A87" s="44"/>
      <c r="B87" s="40"/>
      <c r="C87" s="44"/>
      <c r="D87" s="44"/>
      <c r="E87" s="49"/>
      <c r="F87" s="49"/>
      <c r="G87" s="50"/>
      <c r="H87" s="50"/>
      <c r="I87" s="49"/>
      <c r="S87" s="1">
        <v>1990</v>
      </c>
    </row>
    <row r="88" spans="1:19" ht="13.7" customHeight="1" x14ac:dyDescent="0.2">
      <c r="A88" s="44"/>
      <c r="B88" s="40"/>
      <c r="C88" s="44"/>
      <c r="D88" s="44"/>
      <c r="E88" s="49"/>
      <c r="F88" s="49"/>
      <c r="G88" s="50"/>
      <c r="H88" s="50"/>
      <c r="I88" s="49"/>
      <c r="S88" s="1">
        <v>1991</v>
      </c>
    </row>
    <row r="89" spans="1:19" ht="13.7" customHeight="1" x14ac:dyDescent="0.2">
      <c r="A89" s="44"/>
      <c r="B89" s="40"/>
      <c r="C89" s="44"/>
      <c r="D89" s="44"/>
      <c r="E89" s="49"/>
      <c r="F89" s="49"/>
      <c r="G89" s="50"/>
      <c r="H89" s="50"/>
      <c r="I89" s="49"/>
      <c r="S89" s="1">
        <v>1992</v>
      </c>
    </row>
    <row r="90" spans="1:19" ht="13.7" customHeight="1" x14ac:dyDescent="0.2">
      <c r="A90" s="44"/>
      <c r="B90" s="40"/>
      <c r="C90" s="44"/>
      <c r="D90" s="44"/>
      <c r="E90" s="49"/>
      <c r="F90" s="49"/>
      <c r="G90" s="50"/>
      <c r="H90" s="50"/>
      <c r="I90" s="49"/>
      <c r="S90" s="1">
        <v>1993</v>
      </c>
    </row>
    <row r="91" spans="1:19" ht="13.7" customHeight="1" x14ac:dyDescent="0.2">
      <c r="A91" s="44"/>
      <c r="B91" s="40"/>
      <c r="C91" s="44"/>
      <c r="D91" s="44"/>
      <c r="E91" s="49"/>
      <c r="F91" s="49"/>
      <c r="G91" s="50"/>
      <c r="H91" s="50"/>
      <c r="I91" s="49"/>
      <c r="S91" s="1">
        <v>1994</v>
      </c>
    </row>
    <row r="92" spans="1:19" ht="13.7" customHeight="1" x14ac:dyDescent="0.2">
      <c r="A92" s="44"/>
      <c r="B92" s="40"/>
      <c r="C92" s="44"/>
      <c r="D92" s="44"/>
      <c r="E92" s="49"/>
      <c r="F92" s="49"/>
      <c r="G92" s="50"/>
      <c r="H92" s="50"/>
      <c r="I92" s="49"/>
      <c r="S92" s="1">
        <v>1995</v>
      </c>
    </row>
    <row r="93" spans="1:19" ht="13.7" customHeight="1" x14ac:dyDescent="0.2">
      <c r="A93" s="44"/>
      <c r="B93" s="40"/>
      <c r="C93" s="44"/>
      <c r="D93" s="44"/>
      <c r="E93" s="49"/>
      <c r="F93" s="49"/>
      <c r="G93" s="50"/>
      <c r="H93" s="50"/>
      <c r="I93" s="49"/>
      <c r="S93" s="1">
        <v>1996</v>
      </c>
    </row>
    <row r="94" spans="1:19" ht="13.7" customHeight="1" x14ac:dyDescent="0.2">
      <c r="A94" s="44"/>
      <c r="B94" s="40"/>
      <c r="C94" s="44"/>
      <c r="D94" s="44"/>
      <c r="E94" s="49"/>
      <c r="F94" s="49"/>
      <c r="G94" s="50"/>
      <c r="H94" s="50"/>
      <c r="I94" s="49"/>
      <c r="S94" s="1">
        <v>1997</v>
      </c>
    </row>
    <row r="95" spans="1:19" ht="13.7" customHeight="1" x14ac:dyDescent="0.2">
      <c r="A95" s="44"/>
      <c r="B95" s="40"/>
      <c r="C95" s="44"/>
      <c r="D95" s="44"/>
      <c r="E95" s="49"/>
      <c r="F95" s="49"/>
      <c r="G95" s="50"/>
      <c r="H95" s="50"/>
      <c r="I95" s="49"/>
      <c r="S95" s="1">
        <v>1998</v>
      </c>
    </row>
    <row r="96" spans="1:19" ht="13.7" customHeight="1" x14ac:dyDescent="0.2">
      <c r="A96" s="44"/>
      <c r="B96" s="40"/>
      <c r="C96" s="44"/>
      <c r="D96" s="44"/>
      <c r="E96" s="49"/>
      <c r="F96" s="49"/>
      <c r="G96" s="50"/>
      <c r="H96" s="50"/>
      <c r="I96" s="49"/>
      <c r="S96" s="1">
        <v>1999</v>
      </c>
    </row>
    <row r="97" spans="1:20" ht="13.7" customHeight="1" x14ac:dyDescent="0.2">
      <c r="A97" s="44"/>
      <c r="B97" s="40"/>
      <c r="C97" s="44"/>
      <c r="D97" s="44"/>
      <c r="E97" s="49"/>
      <c r="F97" s="49"/>
      <c r="G97" s="50"/>
      <c r="H97" s="50"/>
      <c r="I97" s="49"/>
      <c r="S97" s="1">
        <v>2000</v>
      </c>
      <c r="T97" s="3"/>
    </row>
    <row r="98" spans="1:20" ht="13.7" customHeight="1" x14ac:dyDescent="0.2">
      <c r="A98" s="44"/>
      <c r="B98" s="40"/>
      <c r="C98" s="44"/>
      <c r="D98" s="44"/>
      <c r="E98" s="49"/>
      <c r="F98" s="49"/>
      <c r="G98" s="50"/>
      <c r="H98" s="50"/>
      <c r="I98" s="49"/>
      <c r="S98" s="1">
        <v>2001</v>
      </c>
    </row>
    <row r="99" spans="1:20" ht="13.7" customHeight="1" x14ac:dyDescent="0.2">
      <c r="A99" s="44"/>
      <c r="B99" s="40"/>
      <c r="C99" s="44"/>
      <c r="D99" s="44"/>
      <c r="E99" s="49"/>
      <c r="F99" s="49"/>
      <c r="G99" s="50"/>
      <c r="H99" s="50"/>
      <c r="I99" s="49"/>
      <c r="S99" s="1">
        <v>2002</v>
      </c>
    </row>
    <row r="100" spans="1:20" ht="13.7" customHeight="1" x14ac:dyDescent="0.2">
      <c r="A100" s="44"/>
      <c r="B100" s="40"/>
      <c r="C100" s="44"/>
      <c r="D100" s="44"/>
      <c r="E100" s="49"/>
      <c r="F100" s="49"/>
      <c r="G100" s="50"/>
      <c r="H100" s="50"/>
      <c r="I100" s="49"/>
      <c r="S100" s="1">
        <v>2003</v>
      </c>
    </row>
    <row r="101" spans="1:20" s="3" customFormat="1" ht="13.7" customHeight="1" x14ac:dyDescent="0.2">
      <c r="A101" s="44"/>
      <c r="B101" s="40"/>
      <c r="C101" s="49"/>
      <c r="D101" s="49"/>
      <c r="E101" s="49"/>
      <c r="F101" s="49"/>
      <c r="G101" s="49"/>
      <c r="H101" s="49"/>
      <c r="I101" s="49"/>
      <c r="M101" s="1"/>
      <c r="N101" s="1"/>
      <c r="O101" s="1"/>
      <c r="P101" s="1"/>
      <c r="Q101" s="1"/>
      <c r="R101" s="1"/>
      <c r="S101" s="1">
        <v>2004</v>
      </c>
      <c r="T101" s="1"/>
    </row>
    <row r="102" spans="1:20" ht="13.7" customHeight="1" x14ac:dyDescent="0.2">
      <c r="A102" s="49"/>
      <c r="B102" s="49"/>
      <c r="C102" s="44"/>
      <c r="D102" s="44"/>
      <c r="E102" s="44"/>
      <c r="F102" s="44"/>
      <c r="G102" s="49"/>
      <c r="H102" s="44"/>
      <c r="I102" s="49"/>
      <c r="M102" s="3"/>
      <c r="N102" s="3"/>
      <c r="O102" s="3"/>
      <c r="P102" s="3"/>
      <c r="Q102" s="3"/>
      <c r="R102" s="3"/>
      <c r="S102" s="1">
        <v>2005</v>
      </c>
    </row>
    <row r="103" spans="1:20" ht="13.7" customHeight="1" x14ac:dyDescent="0.2">
      <c r="A103" s="44"/>
      <c r="B103" s="40"/>
      <c r="C103" s="44"/>
      <c r="D103" s="44"/>
      <c r="E103" s="49"/>
      <c r="F103" s="49"/>
      <c r="G103" s="49"/>
      <c r="H103" s="44"/>
      <c r="I103" s="49"/>
      <c r="S103" s="1">
        <v>2006</v>
      </c>
    </row>
    <row r="104" spans="1:20" ht="13.7" customHeight="1" x14ac:dyDescent="0.2">
      <c r="A104" s="44"/>
      <c r="B104" s="44"/>
      <c r="C104" s="44"/>
      <c r="D104" s="44"/>
      <c r="E104" s="49"/>
      <c r="F104" s="49"/>
      <c r="G104" s="49"/>
      <c r="H104" s="44"/>
      <c r="I104" s="49"/>
      <c r="S104" s="1">
        <v>2007</v>
      </c>
    </row>
    <row r="105" spans="1:20" ht="13.7" customHeight="1" x14ac:dyDescent="0.2">
      <c r="A105" s="44"/>
      <c r="B105" s="44"/>
      <c r="C105" s="44"/>
      <c r="D105" s="44"/>
      <c r="E105" s="49"/>
      <c r="F105" s="49"/>
      <c r="G105" s="49"/>
      <c r="H105" s="44"/>
      <c r="I105" s="49"/>
      <c r="S105" s="1">
        <v>2008</v>
      </c>
    </row>
    <row r="106" spans="1:20" ht="14.25" x14ac:dyDescent="0.2">
      <c r="A106" s="44"/>
      <c r="B106" s="44"/>
      <c r="S106" s="1">
        <v>2009</v>
      </c>
    </row>
    <row r="107" spans="1:20" x14ac:dyDescent="0.2">
      <c r="S107" s="1">
        <v>2010</v>
      </c>
    </row>
    <row r="108" spans="1:20" x14ac:dyDescent="0.2">
      <c r="S108" s="1">
        <v>2011</v>
      </c>
    </row>
    <row r="109" spans="1:20" x14ac:dyDescent="0.2">
      <c r="S109" s="1">
        <v>2012</v>
      </c>
    </row>
    <row r="110" spans="1:20" x14ac:dyDescent="0.2">
      <c r="S110" s="1">
        <v>2013</v>
      </c>
    </row>
    <row r="111" spans="1:20" x14ac:dyDescent="0.2">
      <c r="S111" s="1">
        <v>2014</v>
      </c>
    </row>
    <row r="112" spans="1:20" x14ac:dyDescent="0.2">
      <c r="S112" s="1">
        <v>2015</v>
      </c>
    </row>
    <row r="113" spans="19:19" x14ac:dyDescent="0.2">
      <c r="S113" s="1">
        <v>2016</v>
      </c>
    </row>
    <row r="114" spans="19:19" x14ac:dyDescent="0.2">
      <c r="S114" s="1">
        <v>2017</v>
      </c>
    </row>
    <row r="115" spans="19:19" x14ac:dyDescent="0.2">
      <c r="S115" s="1">
        <v>2018</v>
      </c>
    </row>
    <row r="116" spans="19:19" x14ac:dyDescent="0.2">
      <c r="S116" s="1">
        <v>2019</v>
      </c>
    </row>
    <row r="117" spans="19:19" x14ac:dyDescent="0.2">
      <c r="S117" s="1">
        <v>2020</v>
      </c>
    </row>
    <row r="118" spans="19:19" x14ac:dyDescent="0.2">
      <c r="S118" s="1">
        <v>2021</v>
      </c>
    </row>
    <row r="119" spans="19:19" x14ac:dyDescent="0.2">
      <c r="S119" s="1">
        <v>2022</v>
      </c>
    </row>
    <row r="120" spans="19:19" x14ac:dyDescent="0.2">
      <c r="S120" s="1">
        <v>2023</v>
      </c>
    </row>
    <row r="121" spans="19:19" x14ac:dyDescent="0.2">
      <c r="S121" s="1">
        <v>2024</v>
      </c>
    </row>
    <row r="122" spans="19:19" x14ac:dyDescent="0.2">
      <c r="S122" s="1">
        <v>2025</v>
      </c>
    </row>
    <row r="123" spans="19:19" x14ac:dyDescent="0.2">
      <c r="S123" s="1">
        <v>2026</v>
      </c>
    </row>
    <row r="124" spans="19:19" x14ac:dyDescent="0.2">
      <c r="S124" s="1">
        <v>2027</v>
      </c>
    </row>
    <row r="125" spans="19:19" x14ac:dyDescent="0.2">
      <c r="S125" s="1">
        <v>2028</v>
      </c>
    </row>
    <row r="126" spans="19:19" x14ac:dyDescent="0.2">
      <c r="S126" s="1">
        <v>2029</v>
      </c>
    </row>
    <row r="127" spans="19:19" x14ac:dyDescent="0.2">
      <c r="S127" s="1">
        <v>2030</v>
      </c>
    </row>
    <row r="128" spans="19:19" x14ac:dyDescent="0.2">
      <c r="S128" s="1">
        <v>2031</v>
      </c>
    </row>
    <row r="129" spans="19:19" x14ac:dyDescent="0.2">
      <c r="S129" s="1">
        <v>2032</v>
      </c>
    </row>
    <row r="130" spans="19:19" x14ac:dyDescent="0.2">
      <c r="S130" s="1">
        <v>2033</v>
      </c>
    </row>
    <row r="131" spans="19:19" x14ac:dyDescent="0.2">
      <c r="S131" s="1">
        <v>2034</v>
      </c>
    </row>
    <row r="132" spans="19:19" x14ac:dyDescent="0.2">
      <c r="S132" s="1">
        <v>2035</v>
      </c>
    </row>
    <row r="133" spans="19:19" x14ac:dyDescent="0.2">
      <c r="S133" s="1">
        <v>2036</v>
      </c>
    </row>
    <row r="134" spans="19:19" x14ac:dyDescent="0.2">
      <c r="S134" s="1">
        <v>2037</v>
      </c>
    </row>
    <row r="135" spans="19:19" x14ac:dyDescent="0.2">
      <c r="S135" s="1">
        <v>2038</v>
      </c>
    </row>
    <row r="136" spans="19:19" x14ac:dyDescent="0.2">
      <c r="S136" s="1">
        <v>2039</v>
      </c>
    </row>
    <row r="137" spans="19:19" x14ac:dyDescent="0.2">
      <c r="S137" s="1">
        <v>2040</v>
      </c>
    </row>
    <row r="138" spans="19:19" x14ac:dyDescent="0.2">
      <c r="S138" s="1">
        <v>2041</v>
      </c>
    </row>
    <row r="139" spans="19:19" x14ac:dyDescent="0.2">
      <c r="S139" s="1">
        <v>2042</v>
      </c>
    </row>
    <row r="140" spans="19:19" x14ac:dyDescent="0.2">
      <c r="S140" s="1">
        <v>2043</v>
      </c>
    </row>
    <row r="141" spans="19:19" x14ac:dyDescent="0.2">
      <c r="S141" s="1">
        <v>2044</v>
      </c>
    </row>
    <row r="142" spans="19:19" x14ac:dyDescent="0.2">
      <c r="S142" s="1">
        <v>2045</v>
      </c>
    </row>
    <row r="143" spans="19:19" x14ac:dyDescent="0.2">
      <c r="S143" s="1">
        <v>2046</v>
      </c>
    </row>
    <row r="144" spans="19:19" x14ac:dyDescent="0.2">
      <c r="S144" s="1">
        <v>2047</v>
      </c>
    </row>
    <row r="145" spans="19:19" x14ac:dyDescent="0.2">
      <c r="S145" s="1">
        <v>2048</v>
      </c>
    </row>
    <row r="146" spans="19:19" x14ac:dyDescent="0.2">
      <c r="S146" s="1">
        <v>2049</v>
      </c>
    </row>
    <row r="147" spans="19:19" x14ac:dyDescent="0.2">
      <c r="S147" s="1">
        <v>2050</v>
      </c>
    </row>
    <row r="148" spans="19:19" x14ac:dyDescent="0.2">
      <c r="S148" s="1">
        <v>2051</v>
      </c>
    </row>
    <row r="149" spans="19:19" x14ac:dyDescent="0.2">
      <c r="S149" s="1">
        <v>2052</v>
      </c>
    </row>
    <row r="150" spans="19:19" x14ac:dyDescent="0.2">
      <c r="S150" s="1">
        <v>2053</v>
      </c>
    </row>
    <row r="151" spans="19:19" x14ac:dyDescent="0.2">
      <c r="S151" s="1">
        <v>2054</v>
      </c>
    </row>
    <row r="152" spans="19:19" x14ac:dyDescent="0.2">
      <c r="S152" s="1">
        <v>2055</v>
      </c>
    </row>
    <row r="153" spans="19:19" x14ac:dyDescent="0.2">
      <c r="S153" s="1">
        <v>2056</v>
      </c>
    </row>
    <row r="154" spans="19:19" x14ac:dyDescent="0.2">
      <c r="S154" s="1">
        <v>2057</v>
      </c>
    </row>
    <row r="155" spans="19:19" x14ac:dyDescent="0.2">
      <c r="S155" s="1">
        <v>2058</v>
      </c>
    </row>
    <row r="156" spans="19:19" x14ac:dyDescent="0.2">
      <c r="S156" s="1">
        <v>2059</v>
      </c>
    </row>
    <row r="157" spans="19:19" x14ac:dyDescent="0.2">
      <c r="S157" s="1">
        <v>2060</v>
      </c>
    </row>
    <row r="158" spans="19:19" x14ac:dyDescent="0.2">
      <c r="S158" s="1">
        <v>2061</v>
      </c>
    </row>
    <row r="159" spans="19:19" x14ac:dyDescent="0.2">
      <c r="S159" s="1">
        <v>2062</v>
      </c>
    </row>
    <row r="160" spans="19:19" x14ac:dyDescent="0.2">
      <c r="S160" s="1">
        <v>2063</v>
      </c>
    </row>
    <row r="161" spans="19:19" x14ac:dyDescent="0.2">
      <c r="S161" s="1">
        <v>2064</v>
      </c>
    </row>
    <row r="162" spans="19:19" x14ac:dyDescent="0.2">
      <c r="S162" s="1">
        <v>2065</v>
      </c>
    </row>
    <row r="163" spans="19:19" x14ac:dyDescent="0.2">
      <c r="S163" s="1">
        <v>2066</v>
      </c>
    </row>
    <row r="164" spans="19:19" x14ac:dyDescent="0.2">
      <c r="S164" s="1">
        <v>2067</v>
      </c>
    </row>
    <row r="165" spans="19:19" x14ac:dyDescent="0.2">
      <c r="S165" s="1">
        <v>2068</v>
      </c>
    </row>
    <row r="166" spans="19:19" x14ac:dyDescent="0.2">
      <c r="S166" s="1">
        <v>2069</v>
      </c>
    </row>
    <row r="167" spans="19:19" x14ac:dyDescent="0.2">
      <c r="S167" s="1">
        <v>2070</v>
      </c>
    </row>
    <row r="168" spans="19:19" x14ac:dyDescent="0.2">
      <c r="S168" s="1">
        <v>2071</v>
      </c>
    </row>
    <row r="169" spans="19:19" x14ac:dyDescent="0.2">
      <c r="S169" s="1">
        <v>2072</v>
      </c>
    </row>
    <row r="170" spans="19:19" x14ac:dyDescent="0.2">
      <c r="S170" s="1">
        <v>2073</v>
      </c>
    </row>
    <row r="171" spans="19:19" x14ac:dyDescent="0.2">
      <c r="S171" s="1">
        <v>2074</v>
      </c>
    </row>
    <row r="172" spans="19:19" x14ac:dyDescent="0.2">
      <c r="S172" s="1">
        <v>2075</v>
      </c>
    </row>
    <row r="173" spans="19:19" x14ac:dyDescent="0.2">
      <c r="S173" s="1">
        <v>2076</v>
      </c>
    </row>
    <row r="174" spans="19:19" x14ac:dyDescent="0.2">
      <c r="S174" s="1">
        <v>2077</v>
      </c>
    </row>
    <row r="175" spans="19:19" x14ac:dyDescent="0.2">
      <c r="S175" s="1">
        <v>2078</v>
      </c>
    </row>
    <row r="176" spans="19:19" x14ac:dyDescent="0.2">
      <c r="S176" s="1">
        <v>2079</v>
      </c>
    </row>
    <row r="177" spans="19:19" x14ac:dyDescent="0.2">
      <c r="S177" s="1">
        <v>2080</v>
      </c>
    </row>
    <row r="178" spans="19:19" x14ac:dyDescent="0.2">
      <c r="S178" s="1">
        <v>2081</v>
      </c>
    </row>
    <row r="179" spans="19:19" x14ac:dyDescent="0.2">
      <c r="S179" s="1">
        <v>2082</v>
      </c>
    </row>
    <row r="180" spans="19:19" x14ac:dyDescent="0.2">
      <c r="S180" s="1">
        <v>2083</v>
      </c>
    </row>
    <row r="181" spans="19:19" x14ac:dyDescent="0.2">
      <c r="S181" s="1">
        <v>2084</v>
      </c>
    </row>
    <row r="182" spans="19:19" x14ac:dyDescent="0.2">
      <c r="S182" s="1">
        <v>2085</v>
      </c>
    </row>
    <row r="183" spans="19:19" x14ac:dyDescent="0.2">
      <c r="S183" s="1">
        <v>2086</v>
      </c>
    </row>
    <row r="184" spans="19:19" x14ac:dyDescent="0.2">
      <c r="S184" s="1">
        <v>2087</v>
      </c>
    </row>
    <row r="185" spans="19:19" x14ac:dyDescent="0.2">
      <c r="S185" s="1">
        <v>2088</v>
      </c>
    </row>
    <row r="186" spans="19:19" x14ac:dyDescent="0.2">
      <c r="S186" s="1">
        <v>2089</v>
      </c>
    </row>
    <row r="187" spans="19:19" x14ac:dyDescent="0.2">
      <c r="S187" s="1">
        <v>2090</v>
      </c>
    </row>
    <row r="188" spans="19:19" x14ac:dyDescent="0.2">
      <c r="S188" s="1">
        <v>2091</v>
      </c>
    </row>
    <row r="189" spans="19:19" x14ac:dyDescent="0.2">
      <c r="S189" s="1">
        <v>2092</v>
      </c>
    </row>
    <row r="190" spans="19:19" x14ac:dyDescent="0.2">
      <c r="S190" s="1">
        <v>2093</v>
      </c>
    </row>
    <row r="191" spans="19:19" x14ac:dyDescent="0.2">
      <c r="S191" s="1">
        <v>2094</v>
      </c>
    </row>
    <row r="192" spans="19:19" x14ac:dyDescent="0.2">
      <c r="S192" s="1">
        <v>2095</v>
      </c>
    </row>
    <row r="193" spans="19:19" x14ac:dyDescent="0.2">
      <c r="S193" s="1">
        <v>2096</v>
      </c>
    </row>
    <row r="194" spans="19:19" x14ac:dyDescent="0.2">
      <c r="S194" s="1">
        <v>2097</v>
      </c>
    </row>
    <row r="195" spans="19:19" x14ac:dyDescent="0.2">
      <c r="S195" s="1">
        <v>2098</v>
      </c>
    </row>
    <row r="196" spans="19:19" x14ac:dyDescent="0.2">
      <c r="S196" s="1">
        <v>2099</v>
      </c>
    </row>
    <row r="197" spans="19:19" x14ac:dyDescent="0.2">
      <c r="S197" s="1">
        <v>2100</v>
      </c>
    </row>
    <row r="198" spans="19:19" x14ac:dyDescent="0.2">
      <c r="S198" s="1">
        <v>2101</v>
      </c>
    </row>
    <row r="199" spans="19:19" x14ac:dyDescent="0.2">
      <c r="S199" s="1">
        <v>2102</v>
      </c>
    </row>
    <row r="200" spans="19:19" x14ac:dyDescent="0.2">
      <c r="S200" s="1">
        <v>2103</v>
      </c>
    </row>
    <row r="201" spans="19:19" x14ac:dyDescent="0.2">
      <c r="S201" s="1">
        <v>2104</v>
      </c>
    </row>
    <row r="202" spans="19:19" x14ac:dyDescent="0.2">
      <c r="S202" s="1">
        <v>2105</v>
      </c>
    </row>
    <row r="203" spans="19:19" x14ac:dyDescent="0.2">
      <c r="S203" s="1">
        <v>2106</v>
      </c>
    </row>
    <row r="204" spans="19:19" x14ac:dyDescent="0.2">
      <c r="S204" s="1">
        <v>2107</v>
      </c>
    </row>
    <row r="205" spans="19:19" x14ac:dyDescent="0.2">
      <c r="S205" s="1">
        <v>2108</v>
      </c>
    </row>
    <row r="206" spans="19:19" x14ac:dyDescent="0.2">
      <c r="S206" s="1">
        <v>2109</v>
      </c>
    </row>
    <row r="207" spans="19:19" x14ac:dyDescent="0.2">
      <c r="S207" s="1">
        <v>2110</v>
      </c>
    </row>
    <row r="208" spans="19:19" x14ac:dyDescent="0.2">
      <c r="S208" s="1">
        <v>2111</v>
      </c>
    </row>
    <row r="209" spans="19:19" x14ac:dyDescent="0.2">
      <c r="S209" s="1">
        <v>2112</v>
      </c>
    </row>
    <row r="210" spans="19:19" x14ac:dyDescent="0.2">
      <c r="S210" s="1">
        <v>2113</v>
      </c>
    </row>
    <row r="211" spans="19:19" x14ac:dyDescent="0.2">
      <c r="S211" s="1">
        <v>2114</v>
      </c>
    </row>
    <row r="212" spans="19:19" x14ac:dyDescent="0.2">
      <c r="S212" s="1">
        <v>2115</v>
      </c>
    </row>
    <row r="213" spans="19:19" x14ac:dyDescent="0.2">
      <c r="S213" s="1">
        <v>2116</v>
      </c>
    </row>
    <row r="214" spans="19:19" x14ac:dyDescent="0.2">
      <c r="S214" s="1">
        <v>2117</v>
      </c>
    </row>
    <row r="215" spans="19:19" x14ac:dyDescent="0.2">
      <c r="S215" s="1">
        <v>2118</v>
      </c>
    </row>
    <row r="216" spans="19:19" x14ac:dyDescent="0.2">
      <c r="S216" s="1">
        <v>2119</v>
      </c>
    </row>
    <row r="217" spans="19:19" x14ac:dyDescent="0.2">
      <c r="S217" s="1">
        <v>2120</v>
      </c>
    </row>
    <row r="218" spans="19:19" x14ac:dyDescent="0.2">
      <c r="S218" s="1">
        <v>2121</v>
      </c>
    </row>
    <row r="219" spans="19:19" x14ac:dyDescent="0.2">
      <c r="S219" s="1">
        <v>2122</v>
      </c>
    </row>
    <row r="220" spans="19:19" x14ac:dyDescent="0.2">
      <c r="S220" s="1">
        <v>2123</v>
      </c>
    </row>
    <row r="221" spans="19:19" x14ac:dyDescent="0.2">
      <c r="S221" s="1">
        <v>2124</v>
      </c>
    </row>
    <row r="222" spans="19:19" x14ac:dyDescent="0.2">
      <c r="S222" s="1">
        <v>2125</v>
      </c>
    </row>
    <row r="223" spans="19:19" x14ac:dyDescent="0.2">
      <c r="S223" s="1">
        <v>2126</v>
      </c>
    </row>
    <row r="224" spans="19:19" x14ac:dyDescent="0.2">
      <c r="S224" s="1">
        <v>2127</v>
      </c>
    </row>
    <row r="225" spans="19:19" x14ac:dyDescent="0.2">
      <c r="S225" s="1">
        <v>2128</v>
      </c>
    </row>
    <row r="226" spans="19:19" x14ac:dyDescent="0.2">
      <c r="S226" s="1">
        <v>2129</v>
      </c>
    </row>
    <row r="227" spans="19:19" x14ac:dyDescent="0.2">
      <c r="S227" s="1">
        <v>2130</v>
      </c>
    </row>
    <row r="228" spans="19:19" x14ac:dyDescent="0.2">
      <c r="S228" s="1">
        <v>2131</v>
      </c>
    </row>
    <row r="229" spans="19:19" x14ac:dyDescent="0.2">
      <c r="S229" s="1">
        <v>2132</v>
      </c>
    </row>
    <row r="230" spans="19:19" x14ac:dyDescent="0.2">
      <c r="S230" s="1">
        <v>2133</v>
      </c>
    </row>
    <row r="231" spans="19:19" x14ac:dyDescent="0.2">
      <c r="S231" s="1">
        <v>2134</v>
      </c>
    </row>
    <row r="232" spans="19:19" x14ac:dyDescent="0.2">
      <c r="S232" s="1">
        <v>2135</v>
      </c>
    </row>
    <row r="233" spans="19:19" x14ac:dyDescent="0.2">
      <c r="S233" s="1">
        <v>2136</v>
      </c>
    </row>
    <row r="234" spans="19:19" x14ac:dyDescent="0.2">
      <c r="S234" s="1">
        <v>2137</v>
      </c>
    </row>
    <row r="235" spans="19:19" x14ac:dyDescent="0.2">
      <c r="S235" s="1">
        <v>2138</v>
      </c>
    </row>
    <row r="236" spans="19:19" x14ac:dyDescent="0.2">
      <c r="S236" s="1">
        <v>2139</v>
      </c>
    </row>
    <row r="237" spans="19:19" x14ac:dyDescent="0.2">
      <c r="S237" s="1">
        <v>2140</v>
      </c>
    </row>
    <row r="238" spans="19:19" x14ac:dyDescent="0.2">
      <c r="S238" s="1">
        <v>2141</v>
      </c>
    </row>
    <row r="239" spans="19:19" x14ac:dyDescent="0.2">
      <c r="S239" s="1">
        <v>2142</v>
      </c>
    </row>
    <row r="240" spans="19:19" x14ac:dyDescent="0.2">
      <c r="S240" s="1">
        <v>2143</v>
      </c>
    </row>
    <row r="241" spans="19:19" x14ac:dyDescent="0.2">
      <c r="S241" s="1">
        <v>2144</v>
      </c>
    </row>
    <row r="242" spans="19:19" x14ac:dyDescent="0.2">
      <c r="S242" s="1">
        <v>2145</v>
      </c>
    </row>
    <row r="243" spans="19:19" x14ac:dyDescent="0.2">
      <c r="S243" s="1">
        <v>2146</v>
      </c>
    </row>
    <row r="244" spans="19:19" x14ac:dyDescent="0.2">
      <c r="S244" s="1">
        <v>2147</v>
      </c>
    </row>
    <row r="245" spans="19:19" x14ac:dyDescent="0.2">
      <c r="S245" s="1">
        <v>2148</v>
      </c>
    </row>
    <row r="246" spans="19:19" x14ac:dyDescent="0.2">
      <c r="S246" s="1">
        <v>2149</v>
      </c>
    </row>
    <row r="247" spans="19:19" x14ac:dyDescent="0.2">
      <c r="S247" s="1">
        <v>2150</v>
      </c>
    </row>
    <row r="248" spans="19:19" x14ac:dyDescent="0.2">
      <c r="S248" s="1">
        <v>2151</v>
      </c>
    </row>
    <row r="249" spans="19:19" x14ac:dyDescent="0.2">
      <c r="S249" s="1">
        <v>2152</v>
      </c>
    </row>
    <row r="250" spans="19:19" x14ac:dyDescent="0.2">
      <c r="S250" s="1">
        <v>2153</v>
      </c>
    </row>
    <row r="251" spans="19:19" x14ac:dyDescent="0.2">
      <c r="S251" s="1">
        <v>2154</v>
      </c>
    </row>
    <row r="252" spans="19:19" x14ac:dyDescent="0.2">
      <c r="S252" s="1">
        <v>2155</v>
      </c>
    </row>
    <row r="253" spans="19:19" x14ac:dyDescent="0.2">
      <c r="S253" s="1">
        <v>2156</v>
      </c>
    </row>
    <row r="254" spans="19:19" x14ac:dyDescent="0.2">
      <c r="S254" s="1">
        <v>2157</v>
      </c>
    </row>
    <row r="255" spans="19:19" x14ac:dyDescent="0.2">
      <c r="S255" s="1">
        <v>2158</v>
      </c>
    </row>
    <row r="256" spans="19:19" x14ac:dyDescent="0.2">
      <c r="S256" s="1">
        <v>2159</v>
      </c>
    </row>
    <row r="257" spans="19:19" x14ac:dyDescent="0.2">
      <c r="S257" s="1">
        <v>2160</v>
      </c>
    </row>
    <row r="258" spans="19:19" x14ac:dyDescent="0.2">
      <c r="S258" s="1">
        <v>2161</v>
      </c>
    </row>
    <row r="259" spans="19:19" x14ac:dyDescent="0.2">
      <c r="S259" s="1">
        <v>2162</v>
      </c>
    </row>
    <row r="260" spans="19:19" x14ac:dyDescent="0.2">
      <c r="S260" s="1">
        <v>2163</v>
      </c>
    </row>
    <row r="261" spans="19:19" x14ac:dyDescent="0.2">
      <c r="S261" s="1">
        <v>2164</v>
      </c>
    </row>
    <row r="262" spans="19:19" x14ac:dyDescent="0.2">
      <c r="S262" s="1">
        <v>2165</v>
      </c>
    </row>
    <row r="263" spans="19:19" x14ac:dyDescent="0.2">
      <c r="S263" s="1">
        <v>2166</v>
      </c>
    </row>
    <row r="264" spans="19:19" x14ac:dyDescent="0.2">
      <c r="S264" s="1">
        <v>2167</v>
      </c>
    </row>
    <row r="265" spans="19:19" x14ac:dyDescent="0.2">
      <c r="S265" s="1">
        <v>2168</v>
      </c>
    </row>
    <row r="266" spans="19:19" x14ac:dyDescent="0.2">
      <c r="S266" s="1">
        <v>2169</v>
      </c>
    </row>
    <row r="267" spans="19:19" x14ac:dyDescent="0.2">
      <c r="S267" s="1">
        <v>2170</v>
      </c>
    </row>
    <row r="268" spans="19:19" x14ac:dyDescent="0.2">
      <c r="S268" s="1">
        <v>2171</v>
      </c>
    </row>
    <row r="269" spans="19:19" x14ac:dyDescent="0.2">
      <c r="S269" s="1">
        <v>2172</v>
      </c>
    </row>
    <row r="270" spans="19:19" x14ac:dyDescent="0.2">
      <c r="S270" s="1">
        <v>2173</v>
      </c>
    </row>
    <row r="271" spans="19:19" x14ac:dyDescent="0.2">
      <c r="S271" s="1">
        <v>2174</v>
      </c>
    </row>
    <row r="272" spans="19:19" x14ac:dyDescent="0.2">
      <c r="S272" s="1">
        <v>2175</v>
      </c>
    </row>
    <row r="273" spans="19:19" x14ac:dyDescent="0.2">
      <c r="S273" s="1">
        <v>2176</v>
      </c>
    </row>
    <row r="274" spans="19:19" x14ac:dyDescent="0.2">
      <c r="S274" s="1">
        <v>2177</v>
      </c>
    </row>
    <row r="275" spans="19:19" x14ac:dyDescent="0.2">
      <c r="S275" s="1">
        <v>2178</v>
      </c>
    </row>
    <row r="276" spans="19:19" x14ac:dyDescent="0.2">
      <c r="S276" s="1">
        <v>2179</v>
      </c>
    </row>
    <row r="277" spans="19:19" x14ac:dyDescent="0.2">
      <c r="S277" s="1">
        <v>2180</v>
      </c>
    </row>
    <row r="278" spans="19:19" x14ac:dyDescent="0.2">
      <c r="S278" s="1">
        <v>2181</v>
      </c>
    </row>
    <row r="279" spans="19:19" x14ac:dyDescent="0.2">
      <c r="S279" s="1">
        <v>2182</v>
      </c>
    </row>
    <row r="280" spans="19:19" x14ac:dyDescent="0.2">
      <c r="S280" s="1">
        <v>2183</v>
      </c>
    </row>
    <row r="281" spans="19:19" x14ac:dyDescent="0.2">
      <c r="S281" s="1">
        <v>2184</v>
      </c>
    </row>
    <row r="282" spans="19:19" x14ac:dyDescent="0.2">
      <c r="S282" s="1">
        <v>2185</v>
      </c>
    </row>
    <row r="283" spans="19:19" x14ac:dyDescent="0.2">
      <c r="S283" s="1">
        <v>2186</v>
      </c>
    </row>
    <row r="284" spans="19:19" x14ac:dyDescent="0.2">
      <c r="S284" s="1">
        <v>2187</v>
      </c>
    </row>
    <row r="285" spans="19:19" x14ac:dyDescent="0.2">
      <c r="S285" s="1">
        <v>2188</v>
      </c>
    </row>
    <row r="286" spans="19:19" x14ac:dyDescent="0.2">
      <c r="S286" s="1">
        <v>2189</v>
      </c>
    </row>
    <row r="287" spans="19:19" x14ac:dyDescent="0.2">
      <c r="S287" s="1">
        <v>2190</v>
      </c>
    </row>
    <row r="288" spans="19:19" x14ac:dyDescent="0.2">
      <c r="S288" s="1">
        <v>2191</v>
      </c>
    </row>
    <row r="289" spans="19:19" x14ac:dyDescent="0.2">
      <c r="S289" s="1">
        <v>2192</v>
      </c>
    </row>
    <row r="290" spans="19:19" x14ac:dyDescent="0.2">
      <c r="S290" s="1">
        <v>2193</v>
      </c>
    </row>
    <row r="291" spans="19:19" x14ac:dyDescent="0.2">
      <c r="S291" s="1">
        <v>2194</v>
      </c>
    </row>
    <row r="292" spans="19:19" x14ac:dyDescent="0.2">
      <c r="S292" s="1">
        <v>2195</v>
      </c>
    </row>
    <row r="293" spans="19:19" x14ac:dyDescent="0.2">
      <c r="S293" s="1">
        <v>2196</v>
      </c>
    </row>
    <row r="294" spans="19:19" x14ac:dyDescent="0.2">
      <c r="S294" s="1">
        <v>2197</v>
      </c>
    </row>
    <row r="295" spans="19:19" x14ac:dyDescent="0.2">
      <c r="S295" s="1">
        <v>2198</v>
      </c>
    </row>
    <row r="296" spans="19:19" x14ac:dyDescent="0.2">
      <c r="S296" s="1">
        <v>2199</v>
      </c>
    </row>
    <row r="297" spans="19:19" x14ac:dyDescent="0.2">
      <c r="S297" s="1">
        <v>2200</v>
      </c>
    </row>
    <row r="298" spans="19:19" x14ac:dyDescent="0.2">
      <c r="S298" s="1">
        <v>2201</v>
      </c>
    </row>
    <row r="299" spans="19:19" x14ac:dyDescent="0.2">
      <c r="S299" s="1">
        <v>2202</v>
      </c>
    </row>
    <row r="300" spans="19:19" x14ac:dyDescent="0.2">
      <c r="S300" s="1">
        <v>2203</v>
      </c>
    </row>
    <row r="301" spans="19:19" x14ac:dyDescent="0.2">
      <c r="S301" s="1">
        <v>2204</v>
      </c>
    </row>
    <row r="302" spans="19:19" x14ac:dyDescent="0.2">
      <c r="S302" s="1">
        <v>2205</v>
      </c>
    </row>
    <row r="303" spans="19:19" x14ac:dyDescent="0.2">
      <c r="S303" s="1">
        <v>2206</v>
      </c>
    </row>
    <row r="304" spans="19:19" x14ac:dyDescent="0.2">
      <c r="S304" s="1">
        <v>2207</v>
      </c>
    </row>
    <row r="305" spans="19:19" x14ac:dyDescent="0.2">
      <c r="S305" s="1">
        <v>2208</v>
      </c>
    </row>
    <row r="306" spans="19:19" x14ac:dyDescent="0.2">
      <c r="S306" s="1">
        <v>2209</v>
      </c>
    </row>
    <row r="307" spans="19:19" x14ac:dyDescent="0.2">
      <c r="S307" s="1">
        <v>2210</v>
      </c>
    </row>
    <row r="308" spans="19:19" x14ac:dyDescent="0.2">
      <c r="S308" s="1">
        <v>2211</v>
      </c>
    </row>
    <row r="309" spans="19:19" x14ac:dyDescent="0.2">
      <c r="S309" s="1">
        <v>2212</v>
      </c>
    </row>
    <row r="310" spans="19:19" x14ac:dyDescent="0.2">
      <c r="S310" s="1">
        <v>2213</v>
      </c>
    </row>
    <row r="311" spans="19:19" x14ac:dyDescent="0.2">
      <c r="S311" s="1">
        <v>2214</v>
      </c>
    </row>
    <row r="312" spans="19:19" x14ac:dyDescent="0.2">
      <c r="S312" s="1">
        <v>2215</v>
      </c>
    </row>
    <row r="313" spans="19:19" x14ac:dyDescent="0.2">
      <c r="S313" s="1">
        <v>2216</v>
      </c>
    </row>
    <row r="314" spans="19:19" x14ac:dyDescent="0.2">
      <c r="S314" s="1">
        <v>2217</v>
      </c>
    </row>
    <row r="315" spans="19:19" x14ac:dyDescent="0.2">
      <c r="S315" s="1">
        <v>2218</v>
      </c>
    </row>
    <row r="316" spans="19:19" x14ac:dyDescent="0.2">
      <c r="S316" s="1">
        <v>2219</v>
      </c>
    </row>
    <row r="317" spans="19:19" x14ac:dyDescent="0.2">
      <c r="S317" s="1">
        <v>2220</v>
      </c>
    </row>
    <row r="318" spans="19:19" x14ac:dyDescent="0.2">
      <c r="S318" s="1">
        <v>2221</v>
      </c>
    </row>
    <row r="319" spans="19:19" x14ac:dyDescent="0.2">
      <c r="S319" s="1">
        <v>2222</v>
      </c>
    </row>
    <row r="320" spans="19:19" x14ac:dyDescent="0.2">
      <c r="S320" s="1">
        <v>2223</v>
      </c>
    </row>
    <row r="321" spans="19:19" x14ac:dyDescent="0.2">
      <c r="S321" s="1">
        <v>2224</v>
      </c>
    </row>
    <row r="322" spans="19:19" x14ac:dyDescent="0.2">
      <c r="S322" s="1">
        <v>2225</v>
      </c>
    </row>
    <row r="323" spans="19:19" x14ac:dyDescent="0.2">
      <c r="S323" s="1">
        <v>2226</v>
      </c>
    </row>
    <row r="324" spans="19:19" x14ac:dyDescent="0.2">
      <c r="S324" s="1">
        <v>2227</v>
      </c>
    </row>
    <row r="325" spans="19:19" x14ac:dyDescent="0.2">
      <c r="S325" s="1">
        <v>2228</v>
      </c>
    </row>
    <row r="326" spans="19:19" x14ac:dyDescent="0.2">
      <c r="S326" s="1">
        <v>2229</v>
      </c>
    </row>
    <row r="327" spans="19:19" x14ac:dyDescent="0.2">
      <c r="S327" s="1">
        <v>2230</v>
      </c>
    </row>
    <row r="328" spans="19:19" x14ac:dyDescent="0.2">
      <c r="S328" s="1">
        <v>2231</v>
      </c>
    </row>
    <row r="329" spans="19:19" x14ac:dyDescent="0.2">
      <c r="S329" s="1">
        <v>2232</v>
      </c>
    </row>
    <row r="330" spans="19:19" x14ac:dyDescent="0.2">
      <c r="S330" s="1">
        <v>2233</v>
      </c>
    </row>
    <row r="331" spans="19:19" x14ac:dyDescent="0.2">
      <c r="S331" s="1">
        <v>2234</v>
      </c>
    </row>
    <row r="332" spans="19:19" x14ac:dyDescent="0.2">
      <c r="S332" s="1">
        <v>2235</v>
      </c>
    </row>
    <row r="333" spans="19:19" x14ac:dyDescent="0.2">
      <c r="S333" s="1">
        <v>2236</v>
      </c>
    </row>
    <row r="334" spans="19:19" x14ac:dyDescent="0.2">
      <c r="S334" s="1">
        <v>2237</v>
      </c>
    </row>
    <row r="335" spans="19:19" x14ac:dyDescent="0.2">
      <c r="S335" s="1">
        <v>2238</v>
      </c>
    </row>
    <row r="336" spans="19:19" x14ac:dyDescent="0.2">
      <c r="S336" s="1">
        <v>2239</v>
      </c>
    </row>
    <row r="337" spans="19:19" x14ac:dyDescent="0.2">
      <c r="S337" s="1">
        <v>2240</v>
      </c>
    </row>
    <row r="338" spans="19:19" x14ac:dyDescent="0.2">
      <c r="S338" s="1">
        <v>2241</v>
      </c>
    </row>
    <row r="339" spans="19:19" x14ac:dyDescent="0.2">
      <c r="S339" s="1">
        <v>2242</v>
      </c>
    </row>
    <row r="340" spans="19:19" x14ac:dyDescent="0.2">
      <c r="S340" s="1">
        <v>2243</v>
      </c>
    </row>
    <row r="341" spans="19:19" x14ac:dyDescent="0.2">
      <c r="S341" s="1">
        <v>2244</v>
      </c>
    </row>
    <row r="342" spans="19:19" x14ac:dyDescent="0.2">
      <c r="S342" s="1">
        <v>2245</v>
      </c>
    </row>
    <row r="343" spans="19:19" x14ac:dyDescent="0.2">
      <c r="S343" s="1">
        <v>2246</v>
      </c>
    </row>
    <row r="344" spans="19:19" x14ac:dyDescent="0.2">
      <c r="S344" s="1">
        <v>2247</v>
      </c>
    </row>
    <row r="345" spans="19:19" x14ac:dyDescent="0.2">
      <c r="S345" s="1">
        <v>2248</v>
      </c>
    </row>
    <row r="346" spans="19:19" x14ac:dyDescent="0.2">
      <c r="S346" s="1">
        <v>2249</v>
      </c>
    </row>
    <row r="347" spans="19:19" x14ac:dyDescent="0.2">
      <c r="S347" s="1">
        <v>2250</v>
      </c>
    </row>
    <row r="348" spans="19:19" x14ac:dyDescent="0.2">
      <c r="S348" s="1">
        <v>2251</v>
      </c>
    </row>
    <row r="349" spans="19:19" x14ac:dyDescent="0.2">
      <c r="S349" s="1">
        <v>2252</v>
      </c>
    </row>
    <row r="350" spans="19:19" x14ac:dyDescent="0.2">
      <c r="S350" s="1">
        <v>2253</v>
      </c>
    </row>
    <row r="351" spans="19:19" x14ac:dyDescent="0.2">
      <c r="S351" s="1">
        <v>2254</v>
      </c>
    </row>
    <row r="352" spans="19:19" x14ac:dyDescent="0.2">
      <c r="S352" s="1">
        <v>2255</v>
      </c>
    </row>
    <row r="353" spans="19:19" x14ac:dyDescent="0.2">
      <c r="S353" s="1">
        <v>2256</v>
      </c>
    </row>
    <row r="354" spans="19:19" x14ac:dyDescent="0.2">
      <c r="S354" s="1">
        <v>2257</v>
      </c>
    </row>
    <row r="355" spans="19:19" x14ac:dyDescent="0.2">
      <c r="S355" s="1">
        <v>2258</v>
      </c>
    </row>
    <row r="356" spans="19:19" x14ac:dyDescent="0.2">
      <c r="S356" s="1">
        <v>2259</v>
      </c>
    </row>
    <row r="357" spans="19:19" x14ac:dyDescent="0.2">
      <c r="S357" s="1">
        <v>2260</v>
      </c>
    </row>
    <row r="358" spans="19:19" x14ac:dyDescent="0.2">
      <c r="S358" s="1">
        <v>2261</v>
      </c>
    </row>
    <row r="359" spans="19:19" x14ac:dyDescent="0.2">
      <c r="S359" s="1">
        <v>2262</v>
      </c>
    </row>
    <row r="360" spans="19:19" x14ac:dyDescent="0.2">
      <c r="S360" s="1">
        <v>2263</v>
      </c>
    </row>
    <row r="361" spans="19:19" x14ac:dyDescent="0.2">
      <c r="S361" s="1">
        <v>2264</v>
      </c>
    </row>
    <row r="362" spans="19:19" x14ac:dyDescent="0.2">
      <c r="S362" s="1">
        <v>2265</v>
      </c>
    </row>
    <row r="363" spans="19:19" x14ac:dyDescent="0.2">
      <c r="S363" s="1">
        <v>2266</v>
      </c>
    </row>
    <row r="364" spans="19:19" x14ac:dyDescent="0.2">
      <c r="S364" s="1">
        <v>2267</v>
      </c>
    </row>
    <row r="365" spans="19:19" x14ac:dyDescent="0.2">
      <c r="S365" s="1">
        <v>2268</v>
      </c>
    </row>
    <row r="366" spans="19:19" x14ac:dyDescent="0.2">
      <c r="S366" s="1">
        <v>2269</v>
      </c>
    </row>
    <row r="367" spans="19:19" x14ac:dyDescent="0.2">
      <c r="S367" s="1">
        <v>2270</v>
      </c>
    </row>
    <row r="368" spans="19:19" x14ac:dyDescent="0.2">
      <c r="S368" s="1">
        <v>2271</v>
      </c>
    </row>
    <row r="369" spans="19:19" x14ac:dyDescent="0.2">
      <c r="S369" s="1">
        <v>2272</v>
      </c>
    </row>
    <row r="370" spans="19:19" x14ac:dyDescent="0.2">
      <c r="S370" s="1">
        <v>2273</v>
      </c>
    </row>
    <row r="371" spans="19:19" x14ac:dyDescent="0.2">
      <c r="S371" s="1">
        <v>2274</v>
      </c>
    </row>
    <row r="372" spans="19:19" x14ac:dyDescent="0.2">
      <c r="S372" s="1">
        <v>2275</v>
      </c>
    </row>
    <row r="373" spans="19:19" x14ac:dyDescent="0.2">
      <c r="S373" s="1">
        <v>2276</v>
      </c>
    </row>
    <row r="374" spans="19:19" x14ac:dyDescent="0.2">
      <c r="S374" s="1">
        <v>2277</v>
      </c>
    </row>
    <row r="375" spans="19:19" x14ac:dyDescent="0.2">
      <c r="S375" s="1">
        <v>2278</v>
      </c>
    </row>
    <row r="376" spans="19:19" x14ac:dyDescent="0.2">
      <c r="S376" s="1">
        <v>2279</v>
      </c>
    </row>
    <row r="377" spans="19:19" x14ac:dyDescent="0.2">
      <c r="S377" s="1">
        <v>2280</v>
      </c>
    </row>
    <row r="378" spans="19:19" x14ac:dyDescent="0.2">
      <c r="S378" s="1">
        <v>2281</v>
      </c>
    </row>
    <row r="379" spans="19:19" x14ac:dyDescent="0.2">
      <c r="S379" s="1">
        <v>2282</v>
      </c>
    </row>
    <row r="380" spans="19:19" x14ac:dyDescent="0.2">
      <c r="S380" s="1">
        <v>2283</v>
      </c>
    </row>
    <row r="381" spans="19:19" x14ac:dyDescent="0.2">
      <c r="S381" s="1">
        <v>2284</v>
      </c>
    </row>
    <row r="382" spans="19:19" x14ac:dyDescent="0.2">
      <c r="S382" s="1">
        <v>2285</v>
      </c>
    </row>
    <row r="383" spans="19:19" x14ac:dyDescent="0.2">
      <c r="S383" s="1">
        <v>2286</v>
      </c>
    </row>
    <row r="384" spans="19:19" x14ac:dyDescent="0.2">
      <c r="S384" s="1">
        <v>2287</v>
      </c>
    </row>
    <row r="385" spans="19:19" x14ac:dyDescent="0.2">
      <c r="S385" s="1">
        <v>2288</v>
      </c>
    </row>
    <row r="386" spans="19:19" x14ac:dyDescent="0.2">
      <c r="S386" s="1">
        <v>2289</v>
      </c>
    </row>
    <row r="387" spans="19:19" x14ac:dyDescent="0.2">
      <c r="S387" s="1">
        <v>2290</v>
      </c>
    </row>
    <row r="388" spans="19:19" x14ac:dyDescent="0.2">
      <c r="S388" s="1">
        <v>2291</v>
      </c>
    </row>
    <row r="389" spans="19:19" x14ac:dyDescent="0.2">
      <c r="S389" s="1">
        <v>2292</v>
      </c>
    </row>
    <row r="390" spans="19:19" x14ac:dyDescent="0.2">
      <c r="S390" s="1">
        <v>2293</v>
      </c>
    </row>
    <row r="391" spans="19:19" x14ac:dyDescent="0.2">
      <c r="S391" s="1">
        <v>2294</v>
      </c>
    </row>
    <row r="392" spans="19:19" x14ac:dyDescent="0.2">
      <c r="S392" s="1">
        <v>2295</v>
      </c>
    </row>
    <row r="393" spans="19:19" x14ac:dyDescent="0.2">
      <c r="S393" s="1">
        <v>2296</v>
      </c>
    </row>
    <row r="394" spans="19:19" x14ac:dyDescent="0.2">
      <c r="S394" s="1">
        <v>2297</v>
      </c>
    </row>
    <row r="395" spans="19:19" x14ac:dyDescent="0.2">
      <c r="S395" s="1">
        <v>2298</v>
      </c>
    </row>
    <row r="396" spans="19:19" x14ac:dyDescent="0.2">
      <c r="S396" s="1">
        <v>2299</v>
      </c>
    </row>
    <row r="397" spans="19:19" x14ac:dyDescent="0.2">
      <c r="S397" s="1">
        <v>2300</v>
      </c>
    </row>
    <row r="398" spans="19:19" x14ac:dyDescent="0.2">
      <c r="S398" s="1">
        <v>2301</v>
      </c>
    </row>
    <row r="399" spans="19:19" x14ac:dyDescent="0.2">
      <c r="S399" s="1">
        <v>2302</v>
      </c>
    </row>
    <row r="400" spans="19:19" x14ac:dyDescent="0.2">
      <c r="S400" s="1">
        <v>2303</v>
      </c>
    </row>
    <row r="401" spans="19:19" x14ac:dyDescent="0.2">
      <c r="S401" s="1">
        <v>2304</v>
      </c>
    </row>
    <row r="402" spans="19:19" x14ac:dyDescent="0.2">
      <c r="S402" s="1">
        <v>2305</v>
      </c>
    </row>
    <row r="403" spans="19:19" x14ac:dyDescent="0.2">
      <c r="S403" s="1">
        <v>2306</v>
      </c>
    </row>
    <row r="404" spans="19:19" x14ac:dyDescent="0.2">
      <c r="S404" s="1">
        <v>2307</v>
      </c>
    </row>
    <row r="405" spans="19:19" x14ac:dyDescent="0.2">
      <c r="S405" s="1">
        <v>2308</v>
      </c>
    </row>
    <row r="406" spans="19:19" x14ac:dyDescent="0.2">
      <c r="S406" s="1">
        <v>2309</v>
      </c>
    </row>
    <row r="407" spans="19:19" x14ac:dyDescent="0.2">
      <c r="S407" s="1">
        <v>2310</v>
      </c>
    </row>
    <row r="408" spans="19:19" x14ac:dyDescent="0.2">
      <c r="S408" s="1">
        <v>2311</v>
      </c>
    </row>
    <row r="409" spans="19:19" x14ac:dyDescent="0.2">
      <c r="S409" s="1">
        <v>2312</v>
      </c>
    </row>
    <row r="410" spans="19:19" x14ac:dyDescent="0.2">
      <c r="S410" s="1">
        <v>2313</v>
      </c>
    </row>
    <row r="411" spans="19:19" x14ac:dyDescent="0.2">
      <c r="S411" s="1">
        <v>2314</v>
      </c>
    </row>
    <row r="412" spans="19:19" x14ac:dyDescent="0.2">
      <c r="S412" s="1">
        <v>2315</v>
      </c>
    </row>
    <row r="413" spans="19:19" x14ac:dyDescent="0.2">
      <c r="S413" s="1">
        <v>2316</v>
      </c>
    </row>
    <row r="414" spans="19:19" x14ac:dyDescent="0.2">
      <c r="S414" s="1">
        <v>2317</v>
      </c>
    </row>
    <row r="415" spans="19:19" x14ac:dyDescent="0.2">
      <c r="S415" s="1">
        <v>2318</v>
      </c>
    </row>
    <row r="416" spans="19:19" x14ac:dyDescent="0.2">
      <c r="S416" s="1">
        <v>2319</v>
      </c>
    </row>
    <row r="417" spans="19:19" x14ac:dyDescent="0.2">
      <c r="S417" s="1">
        <v>2320</v>
      </c>
    </row>
    <row r="418" spans="19:19" x14ac:dyDescent="0.2">
      <c r="S418" s="1">
        <v>2321</v>
      </c>
    </row>
    <row r="419" spans="19:19" x14ac:dyDescent="0.2">
      <c r="S419" s="1">
        <v>2322</v>
      </c>
    </row>
    <row r="420" spans="19:19" x14ac:dyDescent="0.2">
      <c r="S420" s="1">
        <v>2323</v>
      </c>
    </row>
    <row r="421" spans="19:19" x14ac:dyDescent="0.2">
      <c r="S421" s="1">
        <v>2324</v>
      </c>
    </row>
    <row r="422" spans="19:19" x14ac:dyDescent="0.2">
      <c r="S422" s="1">
        <v>2325</v>
      </c>
    </row>
    <row r="423" spans="19:19" x14ac:dyDescent="0.2">
      <c r="S423" s="1">
        <v>2326</v>
      </c>
    </row>
    <row r="424" spans="19:19" x14ac:dyDescent="0.2">
      <c r="S424" s="1">
        <v>2327</v>
      </c>
    </row>
    <row r="425" spans="19:19" x14ac:dyDescent="0.2">
      <c r="S425" s="1">
        <v>2328</v>
      </c>
    </row>
    <row r="426" spans="19:19" x14ac:dyDescent="0.2">
      <c r="S426" s="1">
        <v>2329</v>
      </c>
    </row>
    <row r="427" spans="19:19" x14ac:dyDescent="0.2">
      <c r="S427" s="1">
        <v>2330</v>
      </c>
    </row>
    <row r="428" spans="19:19" x14ac:dyDescent="0.2">
      <c r="S428" s="1">
        <v>2331</v>
      </c>
    </row>
    <row r="429" spans="19:19" x14ac:dyDescent="0.2">
      <c r="S429" s="1">
        <v>2332</v>
      </c>
    </row>
    <row r="430" spans="19:19" x14ac:dyDescent="0.2">
      <c r="S430" s="1">
        <v>2333</v>
      </c>
    </row>
    <row r="431" spans="19:19" x14ac:dyDescent="0.2">
      <c r="S431" s="1">
        <v>2334</v>
      </c>
    </row>
    <row r="432" spans="19:19" x14ac:dyDescent="0.2">
      <c r="S432" s="1">
        <v>2335</v>
      </c>
    </row>
    <row r="433" spans="19:19" x14ac:dyDescent="0.2">
      <c r="S433" s="1">
        <v>2336</v>
      </c>
    </row>
    <row r="434" spans="19:19" x14ac:dyDescent="0.2">
      <c r="S434" s="1">
        <v>2337</v>
      </c>
    </row>
    <row r="435" spans="19:19" x14ac:dyDescent="0.2">
      <c r="S435" s="1">
        <v>2338</v>
      </c>
    </row>
    <row r="436" spans="19:19" x14ac:dyDescent="0.2">
      <c r="S436" s="1">
        <v>2339</v>
      </c>
    </row>
    <row r="437" spans="19:19" x14ac:dyDescent="0.2">
      <c r="S437" s="1">
        <v>2340</v>
      </c>
    </row>
    <row r="438" spans="19:19" x14ac:dyDescent="0.2">
      <c r="S438" s="1">
        <v>2341</v>
      </c>
    </row>
    <row r="439" spans="19:19" x14ac:dyDescent="0.2">
      <c r="S439" s="1">
        <v>2342</v>
      </c>
    </row>
    <row r="440" spans="19:19" x14ac:dyDescent="0.2">
      <c r="S440" s="1">
        <v>2343</v>
      </c>
    </row>
    <row r="441" spans="19:19" x14ac:dyDescent="0.2">
      <c r="S441" s="1">
        <v>2344</v>
      </c>
    </row>
    <row r="442" spans="19:19" x14ac:dyDescent="0.2">
      <c r="S442" s="1">
        <v>2345</v>
      </c>
    </row>
    <row r="443" spans="19:19" x14ac:dyDescent="0.2">
      <c r="S443" s="1">
        <v>2346</v>
      </c>
    </row>
    <row r="444" spans="19:19" x14ac:dyDescent="0.2">
      <c r="S444" s="1">
        <v>2347</v>
      </c>
    </row>
    <row r="445" spans="19:19" x14ac:dyDescent="0.2">
      <c r="S445" s="1">
        <v>2348</v>
      </c>
    </row>
    <row r="446" spans="19:19" x14ac:dyDescent="0.2">
      <c r="S446" s="1">
        <v>2349</v>
      </c>
    </row>
    <row r="447" spans="19:19" x14ac:dyDescent="0.2">
      <c r="S447" s="1">
        <v>2350</v>
      </c>
    </row>
    <row r="448" spans="19:19" x14ac:dyDescent="0.2">
      <c r="S448" s="1">
        <v>2351</v>
      </c>
    </row>
    <row r="449" spans="19:19" x14ac:dyDescent="0.2">
      <c r="S449" s="1">
        <v>2352</v>
      </c>
    </row>
    <row r="450" spans="19:19" x14ac:dyDescent="0.2">
      <c r="S450" s="1">
        <v>2353</v>
      </c>
    </row>
    <row r="451" spans="19:19" x14ac:dyDescent="0.2">
      <c r="S451" s="1">
        <v>2354</v>
      </c>
    </row>
    <row r="452" spans="19:19" x14ac:dyDescent="0.2">
      <c r="S452" s="1">
        <v>2355</v>
      </c>
    </row>
    <row r="453" spans="19:19" x14ac:dyDescent="0.2">
      <c r="S453" s="1">
        <v>2356</v>
      </c>
    </row>
    <row r="454" spans="19:19" x14ac:dyDescent="0.2">
      <c r="S454" s="1">
        <v>2357</v>
      </c>
    </row>
    <row r="455" spans="19:19" x14ac:dyDescent="0.2">
      <c r="S455" s="1">
        <v>2358</v>
      </c>
    </row>
    <row r="456" spans="19:19" x14ac:dyDescent="0.2">
      <c r="S456" s="1">
        <v>2359</v>
      </c>
    </row>
    <row r="457" spans="19:19" x14ac:dyDescent="0.2">
      <c r="S457" s="1">
        <v>2360</v>
      </c>
    </row>
    <row r="458" spans="19:19" x14ac:dyDescent="0.2">
      <c r="S458" s="1">
        <v>2361</v>
      </c>
    </row>
    <row r="459" spans="19:19" x14ac:dyDescent="0.2">
      <c r="S459" s="1">
        <v>2362</v>
      </c>
    </row>
    <row r="460" spans="19:19" x14ac:dyDescent="0.2">
      <c r="S460" s="1">
        <v>2363</v>
      </c>
    </row>
    <row r="461" spans="19:19" x14ac:dyDescent="0.2">
      <c r="S461" s="1">
        <v>2364</v>
      </c>
    </row>
    <row r="462" spans="19:19" x14ac:dyDescent="0.2">
      <c r="S462" s="1">
        <v>2365</v>
      </c>
    </row>
    <row r="463" spans="19:19" x14ac:dyDescent="0.2">
      <c r="S463" s="1">
        <v>2366</v>
      </c>
    </row>
    <row r="464" spans="19:19" x14ac:dyDescent="0.2">
      <c r="S464" s="1">
        <v>2367</v>
      </c>
    </row>
    <row r="465" spans="19:19" x14ac:dyDescent="0.2">
      <c r="S465" s="1">
        <v>2368</v>
      </c>
    </row>
    <row r="466" spans="19:19" x14ac:dyDescent="0.2">
      <c r="S466" s="1">
        <v>2369</v>
      </c>
    </row>
    <row r="467" spans="19:19" x14ac:dyDescent="0.2">
      <c r="S467" s="1">
        <v>2370</v>
      </c>
    </row>
    <row r="468" spans="19:19" x14ac:dyDescent="0.2">
      <c r="S468" s="1">
        <v>2371</v>
      </c>
    </row>
    <row r="469" spans="19:19" x14ac:dyDescent="0.2">
      <c r="S469" s="1">
        <v>2372</v>
      </c>
    </row>
    <row r="470" spans="19:19" x14ac:dyDescent="0.2">
      <c r="S470" s="1">
        <v>2373</v>
      </c>
    </row>
    <row r="471" spans="19:19" x14ac:dyDescent="0.2">
      <c r="S471" s="1">
        <v>2374</v>
      </c>
    </row>
    <row r="472" spans="19:19" x14ac:dyDescent="0.2">
      <c r="S472" s="1">
        <v>2375</v>
      </c>
    </row>
    <row r="473" spans="19:19" x14ac:dyDescent="0.2">
      <c r="S473" s="1">
        <v>2376</v>
      </c>
    </row>
    <row r="474" spans="19:19" x14ac:dyDescent="0.2">
      <c r="S474" s="1">
        <v>2377</v>
      </c>
    </row>
    <row r="475" spans="19:19" x14ac:dyDescent="0.2">
      <c r="S475" s="1">
        <v>2378</v>
      </c>
    </row>
    <row r="476" spans="19:19" x14ac:dyDescent="0.2">
      <c r="S476" s="1">
        <v>2379</v>
      </c>
    </row>
    <row r="477" spans="19:19" x14ac:dyDescent="0.2">
      <c r="S477" s="1">
        <v>2380</v>
      </c>
    </row>
    <row r="478" spans="19:19" x14ac:dyDescent="0.2">
      <c r="S478" s="1">
        <v>2381</v>
      </c>
    </row>
    <row r="479" spans="19:19" x14ac:dyDescent="0.2">
      <c r="S479" s="1">
        <v>2382</v>
      </c>
    </row>
    <row r="480" spans="19:19" x14ac:dyDescent="0.2">
      <c r="S480" s="1">
        <v>2383</v>
      </c>
    </row>
    <row r="481" spans="19:19" x14ac:dyDescent="0.2">
      <c r="S481" s="1">
        <v>2384</v>
      </c>
    </row>
    <row r="482" spans="19:19" x14ac:dyDescent="0.2">
      <c r="S482" s="1">
        <v>2385</v>
      </c>
    </row>
    <row r="483" spans="19:19" x14ac:dyDescent="0.2">
      <c r="S483" s="1">
        <v>2386</v>
      </c>
    </row>
    <row r="484" spans="19:19" x14ac:dyDescent="0.2">
      <c r="S484" s="1">
        <v>2387</v>
      </c>
    </row>
    <row r="485" spans="19:19" x14ac:dyDescent="0.2">
      <c r="S485" s="1">
        <v>2388</v>
      </c>
    </row>
    <row r="486" spans="19:19" x14ac:dyDescent="0.2">
      <c r="S486" s="1">
        <v>2389</v>
      </c>
    </row>
    <row r="487" spans="19:19" x14ac:dyDescent="0.2">
      <c r="S487" s="1">
        <v>2390</v>
      </c>
    </row>
    <row r="488" spans="19:19" x14ac:dyDescent="0.2">
      <c r="S488" s="1">
        <v>2391</v>
      </c>
    </row>
    <row r="489" spans="19:19" x14ac:dyDescent="0.2">
      <c r="S489" s="1">
        <v>2392</v>
      </c>
    </row>
    <row r="490" spans="19:19" x14ac:dyDescent="0.2">
      <c r="S490" s="1">
        <v>2393</v>
      </c>
    </row>
    <row r="491" spans="19:19" x14ac:dyDescent="0.2">
      <c r="S491" s="1">
        <v>2394</v>
      </c>
    </row>
    <row r="492" spans="19:19" x14ac:dyDescent="0.2">
      <c r="S492" s="1">
        <v>2395</v>
      </c>
    </row>
    <row r="493" spans="19:19" x14ac:dyDescent="0.2">
      <c r="S493" s="1">
        <v>2396</v>
      </c>
    </row>
    <row r="494" spans="19:19" x14ac:dyDescent="0.2">
      <c r="S494" s="1">
        <v>2397</v>
      </c>
    </row>
    <row r="495" spans="19:19" x14ac:dyDescent="0.2">
      <c r="S495" s="1">
        <v>2398</v>
      </c>
    </row>
    <row r="496" spans="19:19" x14ac:dyDescent="0.2">
      <c r="S496" s="1">
        <v>2399</v>
      </c>
    </row>
    <row r="497" spans="19:19" x14ac:dyDescent="0.2">
      <c r="S497" s="1">
        <v>2400</v>
      </c>
    </row>
    <row r="498" spans="19:19" x14ac:dyDescent="0.2">
      <c r="S498" s="1">
        <v>2401</v>
      </c>
    </row>
    <row r="499" spans="19:19" x14ac:dyDescent="0.2">
      <c r="S499" s="1">
        <v>2402</v>
      </c>
    </row>
    <row r="500" spans="19:19" x14ac:dyDescent="0.2">
      <c r="S500" s="1">
        <v>2403</v>
      </c>
    </row>
    <row r="501" spans="19:19" x14ac:dyDescent="0.2">
      <c r="S501" s="1">
        <v>2404</v>
      </c>
    </row>
    <row r="502" spans="19:19" x14ac:dyDescent="0.2">
      <c r="S502" s="1">
        <v>2405</v>
      </c>
    </row>
    <row r="503" spans="19:19" x14ac:dyDescent="0.2">
      <c r="S503" s="1">
        <v>2406</v>
      </c>
    </row>
    <row r="504" spans="19:19" x14ac:dyDescent="0.2">
      <c r="S504" s="1">
        <v>2407</v>
      </c>
    </row>
    <row r="505" spans="19:19" x14ac:dyDescent="0.2">
      <c r="S505" s="1">
        <v>2408</v>
      </c>
    </row>
    <row r="506" spans="19:19" x14ac:dyDescent="0.2">
      <c r="S506" s="1">
        <v>2409</v>
      </c>
    </row>
    <row r="507" spans="19:19" x14ac:dyDescent="0.2">
      <c r="S507" s="1">
        <v>2410</v>
      </c>
    </row>
    <row r="508" spans="19:19" x14ac:dyDescent="0.2">
      <c r="S508" s="1">
        <v>2411</v>
      </c>
    </row>
    <row r="509" spans="19:19" x14ac:dyDescent="0.2">
      <c r="S509" s="1">
        <v>2412</v>
      </c>
    </row>
    <row r="510" spans="19:19" x14ac:dyDescent="0.2">
      <c r="S510" s="1">
        <v>2413</v>
      </c>
    </row>
    <row r="511" spans="19:19" x14ac:dyDescent="0.2">
      <c r="S511" s="1">
        <v>2414</v>
      </c>
    </row>
    <row r="512" spans="19:19" x14ac:dyDescent="0.2">
      <c r="S512" s="1">
        <v>2415</v>
      </c>
    </row>
    <row r="513" spans="19:19" x14ac:dyDescent="0.2">
      <c r="S513" s="1">
        <v>2416</v>
      </c>
    </row>
    <row r="514" spans="19:19" x14ac:dyDescent="0.2">
      <c r="S514" s="1">
        <v>2417</v>
      </c>
    </row>
    <row r="515" spans="19:19" x14ac:dyDescent="0.2">
      <c r="S515" s="1">
        <v>2418</v>
      </c>
    </row>
    <row r="516" spans="19:19" x14ac:dyDescent="0.2">
      <c r="S516" s="1">
        <v>2419</v>
      </c>
    </row>
    <row r="517" spans="19:19" x14ac:dyDescent="0.2">
      <c r="S517" s="1">
        <v>2420</v>
      </c>
    </row>
    <row r="518" spans="19:19" x14ac:dyDescent="0.2">
      <c r="S518" s="1">
        <v>2421</v>
      </c>
    </row>
    <row r="519" spans="19:19" x14ac:dyDescent="0.2">
      <c r="S519" s="1">
        <v>2422</v>
      </c>
    </row>
    <row r="520" spans="19:19" x14ac:dyDescent="0.2">
      <c r="S520" s="1">
        <v>2423</v>
      </c>
    </row>
    <row r="521" spans="19:19" x14ac:dyDescent="0.2">
      <c r="S521" s="1">
        <v>2424</v>
      </c>
    </row>
    <row r="522" spans="19:19" x14ac:dyDescent="0.2">
      <c r="S522" s="1">
        <v>2425</v>
      </c>
    </row>
    <row r="523" spans="19:19" x14ac:dyDescent="0.2">
      <c r="S523" s="1">
        <v>2426</v>
      </c>
    </row>
    <row r="524" spans="19:19" x14ac:dyDescent="0.2">
      <c r="S524" s="1">
        <v>2427</v>
      </c>
    </row>
    <row r="525" spans="19:19" x14ac:dyDescent="0.2">
      <c r="S525" s="1">
        <v>2428</v>
      </c>
    </row>
    <row r="526" spans="19:19" x14ac:dyDescent="0.2">
      <c r="S526" s="1">
        <v>2429</v>
      </c>
    </row>
    <row r="527" spans="19:19" x14ac:dyDescent="0.2">
      <c r="S527" s="1">
        <v>2430</v>
      </c>
    </row>
    <row r="528" spans="19:19" x14ac:dyDescent="0.2">
      <c r="S528" s="1">
        <v>2431</v>
      </c>
    </row>
    <row r="529" spans="19:19" x14ac:dyDescent="0.2">
      <c r="S529" s="1">
        <v>2432</v>
      </c>
    </row>
    <row r="530" spans="19:19" x14ac:dyDescent="0.2">
      <c r="S530" s="1">
        <v>2433</v>
      </c>
    </row>
    <row r="531" spans="19:19" x14ac:dyDescent="0.2">
      <c r="S531" s="1">
        <v>2434</v>
      </c>
    </row>
    <row r="532" spans="19:19" x14ac:dyDescent="0.2">
      <c r="S532" s="1">
        <v>2435</v>
      </c>
    </row>
    <row r="533" spans="19:19" x14ac:dyDescent="0.2">
      <c r="S533" s="1">
        <v>2436</v>
      </c>
    </row>
    <row r="534" spans="19:19" x14ac:dyDescent="0.2">
      <c r="S534" s="1">
        <v>2437</v>
      </c>
    </row>
    <row r="535" spans="19:19" x14ac:dyDescent="0.2">
      <c r="S535" s="1">
        <v>2438</v>
      </c>
    </row>
    <row r="536" spans="19:19" x14ac:dyDescent="0.2">
      <c r="S536" s="1">
        <v>2439</v>
      </c>
    </row>
    <row r="537" spans="19:19" x14ac:dyDescent="0.2">
      <c r="S537" s="1">
        <v>2440</v>
      </c>
    </row>
    <row r="538" spans="19:19" x14ac:dyDescent="0.2">
      <c r="S538" s="1">
        <v>2441</v>
      </c>
    </row>
    <row r="539" spans="19:19" x14ac:dyDescent="0.2">
      <c r="S539" s="1">
        <v>2442</v>
      </c>
    </row>
    <row r="540" spans="19:19" x14ac:dyDescent="0.2">
      <c r="S540" s="1">
        <v>2443</v>
      </c>
    </row>
    <row r="541" spans="19:19" x14ac:dyDescent="0.2">
      <c r="S541" s="1">
        <v>2444</v>
      </c>
    </row>
    <row r="542" spans="19:19" x14ac:dyDescent="0.2">
      <c r="S542" s="1">
        <v>2445</v>
      </c>
    </row>
    <row r="543" spans="19:19" x14ac:dyDescent="0.2">
      <c r="S543" s="1">
        <v>2446</v>
      </c>
    </row>
    <row r="544" spans="19:19" x14ac:dyDescent="0.2">
      <c r="S544" s="1">
        <v>2447</v>
      </c>
    </row>
    <row r="545" spans="19:19" x14ac:dyDescent="0.2">
      <c r="S545" s="1">
        <v>2448</v>
      </c>
    </row>
    <row r="546" spans="19:19" x14ac:dyDescent="0.2">
      <c r="S546" s="1">
        <v>2449</v>
      </c>
    </row>
    <row r="547" spans="19:19" x14ac:dyDescent="0.2">
      <c r="S547" s="1">
        <v>2450</v>
      </c>
    </row>
    <row r="548" spans="19:19" x14ac:dyDescent="0.2">
      <c r="S548" s="1">
        <v>2451</v>
      </c>
    </row>
    <row r="549" spans="19:19" x14ac:dyDescent="0.2">
      <c r="S549" s="1">
        <v>2452</v>
      </c>
    </row>
    <row r="550" spans="19:19" x14ac:dyDescent="0.2">
      <c r="S550" s="1">
        <v>2453</v>
      </c>
    </row>
    <row r="551" spans="19:19" x14ac:dyDescent="0.2">
      <c r="S551" s="1">
        <v>2454</v>
      </c>
    </row>
    <row r="552" spans="19:19" x14ac:dyDescent="0.2">
      <c r="S552" s="1">
        <v>2455</v>
      </c>
    </row>
    <row r="553" spans="19:19" x14ac:dyDescent="0.2">
      <c r="S553" s="1">
        <v>2456</v>
      </c>
    </row>
    <row r="554" spans="19:19" x14ac:dyDescent="0.2">
      <c r="S554" s="1">
        <v>2457</v>
      </c>
    </row>
    <row r="555" spans="19:19" x14ac:dyDescent="0.2">
      <c r="S555" s="1">
        <v>2458</v>
      </c>
    </row>
    <row r="556" spans="19:19" x14ac:dyDescent="0.2">
      <c r="S556" s="1">
        <v>2459</v>
      </c>
    </row>
    <row r="557" spans="19:19" x14ac:dyDescent="0.2">
      <c r="S557" s="1">
        <v>2460</v>
      </c>
    </row>
    <row r="558" spans="19:19" x14ac:dyDescent="0.2">
      <c r="S558" s="1">
        <v>2461</v>
      </c>
    </row>
    <row r="559" spans="19:19" x14ac:dyDescent="0.2">
      <c r="S559" s="1">
        <v>2462</v>
      </c>
    </row>
    <row r="560" spans="19:19" x14ac:dyDescent="0.2">
      <c r="S560" s="1">
        <v>2463</v>
      </c>
    </row>
    <row r="561" spans="19:19" x14ac:dyDescent="0.2">
      <c r="S561" s="1">
        <v>2464</v>
      </c>
    </row>
    <row r="562" spans="19:19" x14ac:dyDescent="0.2">
      <c r="S562" s="1">
        <v>2465</v>
      </c>
    </row>
    <row r="563" spans="19:19" x14ac:dyDescent="0.2">
      <c r="S563" s="1">
        <v>2466</v>
      </c>
    </row>
    <row r="564" spans="19:19" x14ac:dyDescent="0.2">
      <c r="S564" s="1">
        <v>2467</v>
      </c>
    </row>
    <row r="565" spans="19:19" x14ac:dyDescent="0.2">
      <c r="S565" s="1">
        <v>2468</v>
      </c>
    </row>
    <row r="566" spans="19:19" x14ac:dyDescent="0.2">
      <c r="S566" s="1">
        <v>2469</v>
      </c>
    </row>
    <row r="567" spans="19:19" x14ac:dyDescent="0.2">
      <c r="S567" s="1">
        <v>2470</v>
      </c>
    </row>
    <row r="568" spans="19:19" x14ac:dyDescent="0.2">
      <c r="S568" s="1">
        <v>2471</v>
      </c>
    </row>
    <row r="569" spans="19:19" x14ac:dyDescent="0.2">
      <c r="S569" s="1">
        <v>2472</v>
      </c>
    </row>
    <row r="570" spans="19:19" x14ac:dyDescent="0.2">
      <c r="S570" s="1">
        <v>2473</v>
      </c>
    </row>
    <row r="571" spans="19:19" x14ac:dyDescent="0.2">
      <c r="S571" s="1">
        <v>2474</v>
      </c>
    </row>
    <row r="572" spans="19:19" x14ac:dyDescent="0.2">
      <c r="S572" s="1">
        <v>2475</v>
      </c>
    </row>
    <row r="573" spans="19:19" x14ac:dyDescent="0.2">
      <c r="S573" s="1">
        <v>2476</v>
      </c>
    </row>
    <row r="574" spans="19:19" x14ac:dyDescent="0.2">
      <c r="S574" s="1">
        <v>2477</v>
      </c>
    </row>
    <row r="575" spans="19:19" x14ac:dyDescent="0.2">
      <c r="S575" s="1">
        <v>2478</v>
      </c>
    </row>
    <row r="576" spans="19:19" x14ac:dyDescent="0.2">
      <c r="S576" s="1">
        <v>2479</v>
      </c>
    </row>
    <row r="577" spans="19:19" x14ac:dyDescent="0.2">
      <c r="S577" s="1">
        <v>2480</v>
      </c>
    </row>
    <row r="578" spans="19:19" x14ac:dyDescent="0.2">
      <c r="S578" s="1">
        <v>2481</v>
      </c>
    </row>
    <row r="579" spans="19:19" x14ac:dyDescent="0.2">
      <c r="S579" s="1">
        <v>2482</v>
      </c>
    </row>
    <row r="580" spans="19:19" x14ac:dyDescent="0.2">
      <c r="S580" s="1">
        <v>2483</v>
      </c>
    </row>
    <row r="581" spans="19:19" x14ac:dyDescent="0.2">
      <c r="S581" s="1">
        <v>2484</v>
      </c>
    </row>
    <row r="582" spans="19:19" x14ac:dyDescent="0.2">
      <c r="S582" s="1">
        <v>2485</v>
      </c>
    </row>
    <row r="583" spans="19:19" x14ac:dyDescent="0.2">
      <c r="S583" s="1">
        <v>2486</v>
      </c>
    </row>
    <row r="584" spans="19:19" x14ac:dyDescent="0.2">
      <c r="S584" s="1">
        <v>2487</v>
      </c>
    </row>
    <row r="585" spans="19:19" x14ac:dyDescent="0.2">
      <c r="S585" s="1">
        <v>2488</v>
      </c>
    </row>
    <row r="586" spans="19:19" x14ac:dyDescent="0.2">
      <c r="S586" s="1">
        <v>2489</v>
      </c>
    </row>
    <row r="587" spans="19:19" x14ac:dyDescent="0.2">
      <c r="S587" s="1">
        <v>2490</v>
      </c>
    </row>
    <row r="588" spans="19:19" x14ac:dyDescent="0.2">
      <c r="S588" s="1">
        <v>2491</v>
      </c>
    </row>
    <row r="589" spans="19:19" x14ac:dyDescent="0.2">
      <c r="S589" s="1">
        <v>2492</v>
      </c>
    </row>
    <row r="590" spans="19:19" x14ac:dyDescent="0.2">
      <c r="S590" s="1">
        <v>2493</v>
      </c>
    </row>
    <row r="591" spans="19:19" x14ac:dyDescent="0.2">
      <c r="S591" s="1">
        <v>2494</v>
      </c>
    </row>
    <row r="592" spans="19:19" x14ac:dyDescent="0.2">
      <c r="S592" s="1">
        <v>2495</v>
      </c>
    </row>
    <row r="593" spans="19:19" x14ac:dyDescent="0.2">
      <c r="S593" s="1">
        <v>2496</v>
      </c>
    </row>
    <row r="594" spans="19:19" x14ac:dyDescent="0.2">
      <c r="S594" s="1">
        <v>2497</v>
      </c>
    </row>
    <row r="595" spans="19:19" x14ac:dyDescent="0.2">
      <c r="S595" s="1">
        <v>2498</v>
      </c>
    </row>
    <row r="596" spans="19:19" x14ac:dyDescent="0.2">
      <c r="S596" s="1">
        <v>2499</v>
      </c>
    </row>
    <row r="597" spans="19:19" x14ac:dyDescent="0.2">
      <c r="S597" s="1">
        <v>2500</v>
      </c>
    </row>
    <row r="598" spans="19:19" x14ac:dyDescent="0.2">
      <c r="S598" s="1">
        <v>2501</v>
      </c>
    </row>
    <row r="599" spans="19:19" x14ac:dyDescent="0.2">
      <c r="S599" s="1">
        <v>2502</v>
      </c>
    </row>
    <row r="600" spans="19:19" x14ac:dyDescent="0.2">
      <c r="S600" s="1">
        <v>2503</v>
      </c>
    </row>
    <row r="601" spans="19:19" x14ac:dyDescent="0.2">
      <c r="S601" s="1">
        <v>2504</v>
      </c>
    </row>
    <row r="602" spans="19:19" x14ac:dyDescent="0.2">
      <c r="S602" s="1">
        <v>2505</v>
      </c>
    </row>
    <row r="603" spans="19:19" x14ac:dyDescent="0.2">
      <c r="S603" s="1">
        <v>2506</v>
      </c>
    </row>
    <row r="604" spans="19:19" x14ac:dyDescent="0.2">
      <c r="S604" s="1">
        <v>2507</v>
      </c>
    </row>
    <row r="605" spans="19:19" x14ac:dyDescent="0.2">
      <c r="S605" s="1">
        <v>2508</v>
      </c>
    </row>
    <row r="606" spans="19:19" x14ac:dyDescent="0.2">
      <c r="S606" s="1">
        <v>2509</v>
      </c>
    </row>
    <row r="607" spans="19:19" x14ac:dyDescent="0.2">
      <c r="S607" s="1">
        <v>2510</v>
      </c>
    </row>
    <row r="608" spans="19:19" x14ac:dyDescent="0.2">
      <c r="S608" s="1">
        <v>2511</v>
      </c>
    </row>
    <row r="609" spans="19:19" x14ac:dyDescent="0.2">
      <c r="S609" s="1">
        <v>2512</v>
      </c>
    </row>
    <row r="610" spans="19:19" x14ac:dyDescent="0.2">
      <c r="S610" s="1">
        <v>2513</v>
      </c>
    </row>
    <row r="611" spans="19:19" x14ac:dyDescent="0.2">
      <c r="S611" s="1">
        <v>2514</v>
      </c>
    </row>
    <row r="612" spans="19:19" x14ac:dyDescent="0.2">
      <c r="S612" s="1">
        <v>2515</v>
      </c>
    </row>
    <row r="613" spans="19:19" x14ac:dyDescent="0.2">
      <c r="S613" s="1">
        <v>2516</v>
      </c>
    </row>
    <row r="614" spans="19:19" x14ac:dyDescent="0.2">
      <c r="S614" s="1">
        <v>2517</v>
      </c>
    </row>
    <row r="615" spans="19:19" x14ac:dyDescent="0.2">
      <c r="S615" s="1">
        <v>2518</v>
      </c>
    </row>
    <row r="616" spans="19:19" x14ac:dyDescent="0.2">
      <c r="S616" s="1">
        <v>2519</v>
      </c>
    </row>
    <row r="617" spans="19:19" x14ac:dyDescent="0.2">
      <c r="S617" s="1">
        <v>2520</v>
      </c>
    </row>
    <row r="618" spans="19:19" x14ac:dyDescent="0.2">
      <c r="S618" s="1">
        <v>2521</v>
      </c>
    </row>
    <row r="619" spans="19:19" x14ac:dyDescent="0.2">
      <c r="S619" s="1">
        <v>2522</v>
      </c>
    </row>
    <row r="620" spans="19:19" x14ac:dyDescent="0.2">
      <c r="S620" s="1">
        <v>2523</v>
      </c>
    </row>
    <row r="621" spans="19:19" x14ac:dyDescent="0.2">
      <c r="S621" s="1">
        <v>2524</v>
      </c>
    </row>
    <row r="622" spans="19:19" x14ac:dyDescent="0.2">
      <c r="S622" s="1">
        <v>2525</v>
      </c>
    </row>
    <row r="623" spans="19:19" x14ac:dyDescent="0.2">
      <c r="S623" s="1">
        <v>2526</v>
      </c>
    </row>
    <row r="624" spans="19:19" x14ac:dyDescent="0.2">
      <c r="S624" s="1">
        <v>2527</v>
      </c>
    </row>
    <row r="625" spans="19:19" x14ac:dyDescent="0.2">
      <c r="S625" s="1">
        <v>2528</v>
      </c>
    </row>
    <row r="626" spans="19:19" x14ac:dyDescent="0.2">
      <c r="S626" s="1">
        <v>2529</v>
      </c>
    </row>
    <row r="627" spans="19:19" x14ac:dyDescent="0.2">
      <c r="S627" s="1">
        <v>2530</v>
      </c>
    </row>
    <row r="628" spans="19:19" x14ac:dyDescent="0.2">
      <c r="S628" s="1">
        <v>2531</v>
      </c>
    </row>
    <row r="629" spans="19:19" x14ac:dyDescent="0.2">
      <c r="S629" s="1">
        <v>2532</v>
      </c>
    </row>
    <row r="630" spans="19:19" x14ac:dyDescent="0.2">
      <c r="S630" s="1">
        <v>2533</v>
      </c>
    </row>
    <row r="631" spans="19:19" x14ac:dyDescent="0.2">
      <c r="S631" s="1">
        <v>2534</v>
      </c>
    </row>
    <row r="632" spans="19:19" x14ac:dyDescent="0.2">
      <c r="S632" s="1">
        <v>2535</v>
      </c>
    </row>
    <row r="633" spans="19:19" x14ac:dyDescent="0.2">
      <c r="S633" s="1">
        <v>2536</v>
      </c>
    </row>
    <row r="634" spans="19:19" x14ac:dyDescent="0.2">
      <c r="S634" s="1">
        <v>2537</v>
      </c>
    </row>
    <row r="635" spans="19:19" x14ac:dyDescent="0.2">
      <c r="S635" s="1">
        <v>2538</v>
      </c>
    </row>
    <row r="636" spans="19:19" x14ac:dyDescent="0.2">
      <c r="S636" s="1">
        <v>2539</v>
      </c>
    </row>
    <row r="637" spans="19:19" x14ac:dyDescent="0.2">
      <c r="S637" s="1">
        <v>2540</v>
      </c>
    </row>
    <row r="638" spans="19:19" x14ac:dyDescent="0.2">
      <c r="S638" s="1">
        <v>2541</v>
      </c>
    </row>
    <row r="639" spans="19:19" x14ac:dyDescent="0.2">
      <c r="S639" s="1">
        <v>2542</v>
      </c>
    </row>
    <row r="640" spans="19:19" x14ac:dyDescent="0.2">
      <c r="S640" s="1">
        <v>2543</v>
      </c>
    </row>
    <row r="641" spans="19:19" x14ac:dyDescent="0.2">
      <c r="S641" s="1">
        <v>2544</v>
      </c>
    </row>
    <row r="642" spans="19:19" x14ac:dyDescent="0.2">
      <c r="S642" s="1">
        <v>2545</v>
      </c>
    </row>
    <row r="643" spans="19:19" x14ac:dyDescent="0.2">
      <c r="S643" s="1">
        <v>2546</v>
      </c>
    </row>
    <row r="644" spans="19:19" x14ac:dyDescent="0.2">
      <c r="S644" s="1">
        <v>2547</v>
      </c>
    </row>
    <row r="645" spans="19:19" x14ac:dyDescent="0.2">
      <c r="S645" s="1">
        <v>2548</v>
      </c>
    </row>
    <row r="646" spans="19:19" x14ac:dyDescent="0.2">
      <c r="S646" s="1">
        <v>2549</v>
      </c>
    </row>
    <row r="647" spans="19:19" x14ac:dyDescent="0.2">
      <c r="S647" s="1">
        <v>2550</v>
      </c>
    </row>
    <row r="648" spans="19:19" x14ac:dyDescent="0.2">
      <c r="S648" s="1">
        <v>2551</v>
      </c>
    </row>
    <row r="649" spans="19:19" x14ac:dyDescent="0.2">
      <c r="S649" s="1">
        <v>2552</v>
      </c>
    </row>
    <row r="650" spans="19:19" x14ac:dyDescent="0.2">
      <c r="S650" s="1">
        <v>2553</v>
      </c>
    </row>
    <row r="651" spans="19:19" x14ac:dyDescent="0.2">
      <c r="S651" s="1">
        <v>2554</v>
      </c>
    </row>
    <row r="652" spans="19:19" x14ac:dyDescent="0.2">
      <c r="S652" s="1">
        <v>2555</v>
      </c>
    </row>
    <row r="653" spans="19:19" x14ac:dyDescent="0.2">
      <c r="S653" s="1">
        <v>2556</v>
      </c>
    </row>
    <row r="654" spans="19:19" x14ac:dyDescent="0.2">
      <c r="S654" s="1">
        <v>2557</v>
      </c>
    </row>
    <row r="655" spans="19:19" x14ac:dyDescent="0.2">
      <c r="S655" s="1">
        <v>2558</v>
      </c>
    </row>
    <row r="656" spans="19:19" x14ac:dyDescent="0.2">
      <c r="S656" s="1">
        <v>2559</v>
      </c>
    </row>
    <row r="657" spans="19:19" x14ac:dyDescent="0.2">
      <c r="S657" s="1">
        <v>2560</v>
      </c>
    </row>
    <row r="658" spans="19:19" x14ac:dyDescent="0.2">
      <c r="S658" s="1">
        <v>2561</v>
      </c>
    </row>
    <row r="659" spans="19:19" x14ac:dyDescent="0.2">
      <c r="S659" s="1">
        <v>2562</v>
      </c>
    </row>
    <row r="660" spans="19:19" x14ac:dyDescent="0.2">
      <c r="S660" s="1">
        <v>2563</v>
      </c>
    </row>
    <row r="661" spans="19:19" x14ac:dyDescent="0.2">
      <c r="S661" s="1">
        <v>2564</v>
      </c>
    </row>
    <row r="662" spans="19:19" x14ac:dyDescent="0.2">
      <c r="S662" s="1">
        <v>2565</v>
      </c>
    </row>
    <row r="663" spans="19:19" x14ac:dyDescent="0.2">
      <c r="S663" s="1">
        <v>2566</v>
      </c>
    </row>
    <row r="664" spans="19:19" x14ac:dyDescent="0.2">
      <c r="S664" s="1">
        <v>2567</v>
      </c>
    </row>
    <row r="665" spans="19:19" x14ac:dyDescent="0.2">
      <c r="S665" s="1">
        <v>2568</v>
      </c>
    </row>
    <row r="666" spans="19:19" x14ac:dyDescent="0.2">
      <c r="S666" s="1">
        <v>2569</v>
      </c>
    </row>
    <row r="667" spans="19:19" x14ac:dyDescent="0.2">
      <c r="S667" s="1">
        <v>2570</v>
      </c>
    </row>
    <row r="668" spans="19:19" x14ac:dyDescent="0.2">
      <c r="S668" s="1">
        <v>2571</v>
      </c>
    </row>
    <row r="669" spans="19:19" x14ac:dyDescent="0.2">
      <c r="S669" s="1">
        <v>2572</v>
      </c>
    </row>
    <row r="670" spans="19:19" x14ac:dyDescent="0.2">
      <c r="S670" s="1">
        <v>2573</v>
      </c>
    </row>
    <row r="671" spans="19:19" x14ac:dyDescent="0.2">
      <c r="S671" s="1">
        <v>2574</v>
      </c>
    </row>
    <row r="672" spans="19:19" x14ac:dyDescent="0.2">
      <c r="S672" s="1">
        <v>2575</v>
      </c>
    </row>
    <row r="673" spans="19:19" x14ac:dyDescent="0.2">
      <c r="S673" s="1">
        <v>2576</v>
      </c>
    </row>
    <row r="674" spans="19:19" x14ac:dyDescent="0.2">
      <c r="S674" s="1">
        <v>2577</v>
      </c>
    </row>
    <row r="675" spans="19:19" x14ac:dyDescent="0.2">
      <c r="S675" s="1">
        <v>2578</v>
      </c>
    </row>
    <row r="676" spans="19:19" x14ac:dyDescent="0.2">
      <c r="S676" s="1">
        <v>2579</v>
      </c>
    </row>
    <row r="677" spans="19:19" x14ac:dyDescent="0.2">
      <c r="S677" s="1">
        <v>2580</v>
      </c>
    </row>
    <row r="678" spans="19:19" x14ac:dyDescent="0.2">
      <c r="S678" s="1">
        <v>2581</v>
      </c>
    </row>
    <row r="679" spans="19:19" x14ac:dyDescent="0.2">
      <c r="S679" s="1">
        <v>2582</v>
      </c>
    </row>
    <row r="680" spans="19:19" x14ac:dyDescent="0.2">
      <c r="S680" s="1">
        <v>2583</v>
      </c>
    </row>
    <row r="681" spans="19:19" x14ac:dyDescent="0.2">
      <c r="S681" s="1">
        <v>2584</v>
      </c>
    </row>
    <row r="682" spans="19:19" x14ac:dyDescent="0.2">
      <c r="S682" s="1">
        <v>2585</v>
      </c>
    </row>
    <row r="683" spans="19:19" x14ac:dyDescent="0.2">
      <c r="S683" s="1">
        <v>2586</v>
      </c>
    </row>
    <row r="684" spans="19:19" x14ac:dyDescent="0.2">
      <c r="S684" s="1">
        <v>2587</v>
      </c>
    </row>
    <row r="685" spans="19:19" x14ac:dyDescent="0.2">
      <c r="S685" s="1">
        <v>2588</v>
      </c>
    </row>
    <row r="686" spans="19:19" x14ac:dyDescent="0.2">
      <c r="S686" s="1">
        <v>2589</v>
      </c>
    </row>
    <row r="687" spans="19:19" x14ac:dyDescent="0.2">
      <c r="S687" s="1">
        <v>2590</v>
      </c>
    </row>
    <row r="688" spans="19:19" x14ac:dyDescent="0.2">
      <c r="S688" s="1">
        <v>2591</v>
      </c>
    </row>
    <row r="689" spans="19:19" x14ac:dyDescent="0.2">
      <c r="S689" s="1">
        <v>2592</v>
      </c>
    </row>
    <row r="690" spans="19:19" x14ac:dyDescent="0.2">
      <c r="S690" s="1">
        <v>2593</v>
      </c>
    </row>
    <row r="691" spans="19:19" x14ac:dyDescent="0.2">
      <c r="S691" s="1">
        <v>2594</v>
      </c>
    </row>
    <row r="692" spans="19:19" x14ac:dyDescent="0.2">
      <c r="S692" s="1">
        <v>2595</v>
      </c>
    </row>
    <row r="693" spans="19:19" x14ac:dyDescent="0.2">
      <c r="S693" s="1">
        <v>2596</v>
      </c>
    </row>
    <row r="694" spans="19:19" x14ac:dyDescent="0.2">
      <c r="S694" s="1">
        <v>2597</v>
      </c>
    </row>
    <row r="695" spans="19:19" x14ac:dyDescent="0.2">
      <c r="S695" s="1">
        <v>2598</v>
      </c>
    </row>
    <row r="696" spans="19:19" x14ac:dyDescent="0.2">
      <c r="S696" s="1">
        <v>2599</v>
      </c>
    </row>
    <row r="697" spans="19:19" x14ac:dyDescent="0.2">
      <c r="S697" s="1">
        <v>2600</v>
      </c>
    </row>
    <row r="698" spans="19:19" x14ac:dyDescent="0.2">
      <c r="S698" s="1">
        <v>2601</v>
      </c>
    </row>
    <row r="699" spans="19:19" x14ac:dyDescent="0.2">
      <c r="S699" s="1">
        <v>2602</v>
      </c>
    </row>
    <row r="700" spans="19:19" x14ac:dyDescent="0.2">
      <c r="S700" s="1">
        <v>2603</v>
      </c>
    </row>
    <row r="701" spans="19:19" x14ac:dyDescent="0.2">
      <c r="S701" s="1">
        <v>2604</v>
      </c>
    </row>
    <row r="702" spans="19:19" x14ac:dyDescent="0.2">
      <c r="S702" s="1">
        <v>2605</v>
      </c>
    </row>
    <row r="703" spans="19:19" x14ac:dyDescent="0.2">
      <c r="S703" s="1">
        <v>2606</v>
      </c>
    </row>
    <row r="704" spans="19:19" x14ac:dyDescent="0.2">
      <c r="S704" s="1">
        <v>2607</v>
      </c>
    </row>
    <row r="705" spans="19:19" x14ac:dyDescent="0.2">
      <c r="S705" s="1">
        <v>2608</v>
      </c>
    </row>
    <row r="706" spans="19:19" x14ac:dyDescent="0.2">
      <c r="S706" s="1">
        <v>2609</v>
      </c>
    </row>
    <row r="707" spans="19:19" x14ac:dyDescent="0.2">
      <c r="S707" s="1">
        <v>2610</v>
      </c>
    </row>
    <row r="708" spans="19:19" x14ac:dyDescent="0.2">
      <c r="S708" s="1">
        <v>2611</v>
      </c>
    </row>
    <row r="709" spans="19:19" x14ac:dyDescent="0.2">
      <c r="S709" s="1">
        <v>2612</v>
      </c>
    </row>
    <row r="710" spans="19:19" x14ac:dyDescent="0.2">
      <c r="S710" s="1">
        <v>2613</v>
      </c>
    </row>
    <row r="711" spans="19:19" x14ac:dyDescent="0.2">
      <c r="S711" s="1">
        <v>2614</v>
      </c>
    </row>
    <row r="712" spans="19:19" x14ac:dyDescent="0.2">
      <c r="S712" s="1">
        <v>2615</v>
      </c>
    </row>
    <row r="713" spans="19:19" x14ac:dyDescent="0.2">
      <c r="S713" s="1">
        <v>2616</v>
      </c>
    </row>
    <row r="714" spans="19:19" x14ac:dyDescent="0.2">
      <c r="S714" s="1">
        <v>2617</v>
      </c>
    </row>
    <row r="715" spans="19:19" x14ac:dyDescent="0.2">
      <c r="S715" s="1">
        <v>2618</v>
      </c>
    </row>
    <row r="716" spans="19:19" x14ac:dyDescent="0.2">
      <c r="S716" s="1">
        <v>2619</v>
      </c>
    </row>
    <row r="717" spans="19:19" x14ac:dyDescent="0.2">
      <c r="S717" s="1">
        <v>2620</v>
      </c>
    </row>
    <row r="718" spans="19:19" x14ac:dyDescent="0.2">
      <c r="S718" s="1">
        <v>2621</v>
      </c>
    </row>
    <row r="719" spans="19:19" x14ac:dyDescent="0.2">
      <c r="S719" s="1">
        <v>2622</v>
      </c>
    </row>
    <row r="720" spans="19:19" x14ac:dyDescent="0.2">
      <c r="S720" s="1">
        <v>2623</v>
      </c>
    </row>
    <row r="721" spans="19:19" x14ac:dyDescent="0.2">
      <c r="S721" s="1">
        <v>2624</v>
      </c>
    </row>
    <row r="722" spans="19:19" x14ac:dyDescent="0.2">
      <c r="S722" s="1">
        <v>2625</v>
      </c>
    </row>
    <row r="723" spans="19:19" x14ac:dyDescent="0.2">
      <c r="S723" s="1">
        <v>2626</v>
      </c>
    </row>
    <row r="724" spans="19:19" x14ac:dyDescent="0.2">
      <c r="S724" s="1">
        <v>2627</v>
      </c>
    </row>
    <row r="725" spans="19:19" x14ac:dyDescent="0.2">
      <c r="S725" s="1">
        <v>2628</v>
      </c>
    </row>
    <row r="726" spans="19:19" x14ac:dyDescent="0.2">
      <c r="S726" s="1">
        <v>2629</v>
      </c>
    </row>
    <row r="727" spans="19:19" x14ac:dyDescent="0.2">
      <c r="S727" s="1">
        <v>2630</v>
      </c>
    </row>
    <row r="728" spans="19:19" x14ac:dyDescent="0.2">
      <c r="S728" s="1">
        <v>2631</v>
      </c>
    </row>
    <row r="729" spans="19:19" x14ac:dyDescent="0.2">
      <c r="S729" s="1">
        <v>2632</v>
      </c>
    </row>
    <row r="730" spans="19:19" x14ac:dyDescent="0.2">
      <c r="S730" s="1">
        <v>2633</v>
      </c>
    </row>
    <row r="731" spans="19:19" x14ac:dyDescent="0.2">
      <c r="S731" s="1">
        <v>2634</v>
      </c>
    </row>
    <row r="732" spans="19:19" x14ac:dyDescent="0.2">
      <c r="S732" s="1">
        <v>2635</v>
      </c>
    </row>
    <row r="733" spans="19:19" x14ac:dyDescent="0.2">
      <c r="S733" s="1">
        <v>2636</v>
      </c>
    </row>
    <row r="734" spans="19:19" x14ac:dyDescent="0.2">
      <c r="S734" s="1">
        <v>2637</v>
      </c>
    </row>
    <row r="735" spans="19:19" x14ac:dyDescent="0.2">
      <c r="S735" s="1">
        <v>2638</v>
      </c>
    </row>
    <row r="736" spans="19:19" x14ac:dyDescent="0.2">
      <c r="S736" s="1">
        <v>2639</v>
      </c>
    </row>
    <row r="737" spans="19:19" x14ac:dyDescent="0.2">
      <c r="S737" s="1">
        <v>2640</v>
      </c>
    </row>
    <row r="738" spans="19:19" x14ac:dyDescent="0.2">
      <c r="S738" s="1">
        <v>2641</v>
      </c>
    </row>
    <row r="739" spans="19:19" x14ac:dyDescent="0.2">
      <c r="S739" s="1">
        <v>2642</v>
      </c>
    </row>
    <row r="740" spans="19:19" x14ac:dyDescent="0.2">
      <c r="S740" s="1">
        <v>2643</v>
      </c>
    </row>
    <row r="741" spans="19:19" x14ac:dyDescent="0.2">
      <c r="S741" s="1">
        <v>2644</v>
      </c>
    </row>
    <row r="742" spans="19:19" x14ac:dyDescent="0.2">
      <c r="S742" s="1">
        <v>2645</v>
      </c>
    </row>
    <row r="743" spans="19:19" x14ac:dyDescent="0.2">
      <c r="S743" s="1">
        <v>2646</v>
      </c>
    </row>
    <row r="744" spans="19:19" x14ac:dyDescent="0.2">
      <c r="S744" s="1">
        <v>2647</v>
      </c>
    </row>
    <row r="745" spans="19:19" x14ac:dyDescent="0.2">
      <c r="S745" s="1">
        <v>2648</v>
      </c>
    </row>
    <row r="746" spans="19:19" x14ac:dyDescent="0.2">
      <c r="S746" s="1">
        <v>2649</v>
      </c>
    </row>
    <row r="747" spans="19:19" x14ac:dyDescent="0.2">
      <c r="S747" s="1">
        <v>2650</v>
      </c>
    </row>
    <row r="748" spans="19:19" x14ac:dyDescent="0.2">
      <c r="S748" s="1">
        <v>2651</v>
      </c>
    </row>
    <row r="749" spans="19:19" x14ac:dyDescent="0.2">
      <c r="S749" s="1">
        <v>2652</v>
      </c>
    </row>
    <row r="750" spans="19:19" x14ac:dyDescent="0.2">
      <c r="S750" s="1">
        <v>2653</v>
      </c>
    </row>
    <row r="751" spans="19:19" x14ac:dyDescent="0.2">
      <c r="S751" s="1">
        <v>2654</v>
      </c>
    </row>
    <row r="752" spans="19:19" x14ac:dyDescent="0.2">
      <c r="S752" s="1">
        <v>2655</v>
      </c>
    </row>
    <row r="753" spans="19:19" x14ac:dyDescent="0.2">
      <c r="S753" s="1">
        <v>2656</v>
      </c>
    </row>
    <row r="754" spans="19:19" x14ac:dyDescent="0.2">
      <c r="S754" s="1">
        <v>2657</v>
      </c>
    </row>
    <row r="755" spans="19:19" x14ac:dyDescent="0.2">
      <c r="S755" s="1">
        <v>2658</v>
      </c>
    </row>
    <row r="756" spans="19:19" x14ac:dyDescent="0.2">
      <c r="S756" s="1">
        <v>2659</v>
      </c>
    </row>
    <row r="757" spans="19:19" x14ac:dyDescent="0.2">
      <c r="S757" s="1">
        <v>2660</v>
      </c>
    </row>
    <row r="758" spans="19:19" x14ac:dyDescent="0.2">
      <c r="S758" s="1">
        <v>2661</v>
      </c>
    </row>
    <row r="759" spans="19:19" x14ac:dyDescent="0.2">
      <c r="S759" s="1">
        <v>2662</v>
      </c>
    </row>
    <row r="760" spans="19:19" x14ac:dyDescent="0.2">
      <c r="S760" s="1">
        <v>2663</v>
      </c>
    </row>
    <row r="761" spans="19:19" x14ac:dyDescent="0.2">
      <c r="S761" s="1">
        <v>2664</v>
      </c>
    </row>
    <row r="762" spans="19:19" x14ac:dyDescent="0.2">
      <c r="S762" s="1">
        <v>2665</v>
      </c>
    </row>
    <row r="763" spans="19:19" x14ac:dyDescent="0.2">
      <c r="S763" s="1">
        <v>2666</v>
      </c>
    </row>
    <row r="764" spans="19:19" x14ac:dyDescent="0.2">
      <c r="S764" s="1">
        <v>2667</v>
      </c>
    </row>
    <row r="765" spans="19:19" x14ac:dyDescent="0.2">
      <c r="S765" s="1">
        <v>2668</v>
      </c>
    </row>
    <row r="766" spans="19:19" x14ac:dyDescent="0.2">
      <c r="S766" s="1">
        <v>2669</v>
      </c>
    </row>
    <row r="767" spans="19:19" x14ac:dyDescent="0.2">
      <c r="S767" s="1">
        <v>2670</v>
      </c>
    </row>
    <row r="768" spans="19:19" x14ac:dyDescent="0.2">
      <c r="S768" s="1">
        <v>2671</v>
      </c>
    </row>
    <row r="769" spans="19:19" x14ac:dyDescent="0.2">
      <c r="S769" s="1">
        <v>2672</v>
      </c>
    </row>
    <row r="770" spans="19:19" x14ac:dyDescent="0.2">
      <c r="S770" s="1">
        <v>2673</v>
      </c>
    </row>
    <row r="771" spans="19:19" x14ac:dyDescent="0.2">
      <c r="S771" s="1">
        <v>2674</v>
      </c>
    </row>
    <row r="772" spans="19:19" x14ac:dyDescent="0.2">
      <c r="S772" s="1">
        <v>2675</v>
      </c>
    </row>
    <row r="773" spans="19:19" x14ac:dyDescent="0.2">
      <c r="S773" s="1">
        <v>2676</v>
      </c>
    </row>
    <row r="774" spans="19:19" x14ac:dyDescent="0.2">
      <c r="S774" s="1">
        <v>2677</v>
      </c>
    </row>
    <row r="775" spans="19:19" x14ac:dyDescent="0.2">
      <c r="S775" s="1">
        <v>2678</v>
      </c>
    </row>
    <row r="776" spans="19:19" x14ac:dyDescent="0.2">
      <c r="S776" s="1">
        <v>2679</v>
      </c>
    </row>
    <row r="777" spans="19:19" x14ac:dyDescent="0.2">
      <c r="S777" s="1">
        <v>2680</v>
      </c>
    </row>
    <row r="778" spans="19:19" x14ac:dyDescent="0.2">
      <c r="S778" s="1">
        <v>2681</v>
      </c>
    </row>
    <row r="779" spans="19:19" x14ac:dyDescent="0.2">
      <c r="S779" s="1">
        <v>2682</v>
      </c>
    </row>
    <row r="780" spans="19:19" x14ac:dyDescent="0.2">
      <c r="S780" s="1">
        <v>2683</v>
      </c>
    </row>
    <row r="781" spans="19:19" x14ac:dyDescent="0.2">
      <c r="S781" s="1">
        <v>2684</v>
      </c>
    </row>
    <row r="782" spans="19:19" x14ac:dyDescent="0.2">
      <c r="S782" s="1">
        <v>2685</v>
      </c>
    </row>
    <row r="783" spans="19:19" x14ac:dyDescent="0.2">
      <c r="S783" s="1">
        <v>2686</v>
      </c>
    </row>
    <row r="784" spans="19:19" x14ac:dyDescent="0.2">
      <c r="S784" s="1">
        <v>2687</v>
      </c>
    </row>
    <row r="785" spans="19:19" x14ac:dyDescent="0.2">
      <c r="S785" s="1">
        <v>2688</v>
      </c>
    </row>
    <row r="786" spans="19:19" x14ac:dyDescent="0.2">
      <c r="S786" s="1">
        <v>2689</v>
      </c>
    </row>
    <row r="787" spans="19:19" x14ac:dyDescent="0.2">
      <c r="S787" s="1">
        <v>2690</v>
      </c>
    </row>
    <row r="788" spans="19:19" x14ac:dyDescent="0.2">
      <c r="S788" s="1">
        <v>2691</v>
      </c>
    </row>
    <row r="789" spans="19:19" x14ac:dyDescent="0.2">
      <c r="S789" s="1">
        <v>2692</v>
      </c>
    </row>
    <row r="790" spans="19:19" x14ac:dyDescent="0.2">
      <c r="S790" s="1">
        <v>2693</v>
      </c>
    </row>
    <row r="791" spans="19:19" x14ac:dyDescent="0.2">
      <c r="S791" s="1">
        <v>2694</v>
      </c>
    </row>
    <row r="792" spans="19:19" x14ac:dyDescent="0.2">
      <c r="S792" s="1">
        <v>2695</v>
      </c>
    </row>
    <row r="793" spans="19:19" x14ac:dyDescent="0.2">
      <c r="S793" s="1">
        <v>2696</v>
      </c>
    </row>
    <row r="794" spans="19:19" x14ac:dyDescent="0.2">
      <c r="S794" s="1">
        <v>2697</v>
      </c>
    </row>
    <row r="795" spans="19:19" x14ac:dyDescent="0.2">
      <c r="S795" s="1">
        <v>2698</v>
      </c>
    </row>
    <row r="796" spans="19:19" x14ac:dyDescent="0.2">
      <c r="S796" s="1">
        <v>2699</v>
      </c>
    </row>
    <row r="797" spans="19:19" x14ac:dyDescent="0.2">
      <c r="S797" s="1">
        <v>2700</v>
      </c>
    </row>
    <row r="798" spans="19:19" x14ac:dyDescent="0.2">
      <c r="S798" s="1">
        <v>2701</v>
      </c>
    </row>
    <row r="799" spans="19:19" x14ac:dyDescent="0.2">
      <c r="S799" s="1">
        <v>2702</v>
      </c>
    </row>
    <row r="800" spans="19:19" x14ac:dyDescent="0.2">
      <c r="S800" s="1">
        <v>2703</v>
      </c>
    </row>
    <row r="801" spans="19:19" x14ac:dyDescent="0.2">
      <c r="S801" s="1">
        <v>2704</v>
      </c>
    </row>
    <row r="802" spans="19:19" x14ac:dyDescent="0.2">
      <c r="S802" s="1">
        <v>2705</v>
      </c>
    </row>
    <row r="803" spans="19:19" x14ac:dyDescent="0.2">
      <c r="S803" s="1">
        <v>2706</v>
      </c>
    </row>
    <row r="804" spans="19:19" x14ac:dyDescent="0.2">
      <c r="S804" s="1">
        <v>2707</v>
      </c>
    </row>
    <row r="805" spans="19:19" x14ac:dyDescent="0.2">
      <c r="S805" s="1">
        <v>2708</v>
      </c>
    </row>
    <row r="806" spans="19:19" x14ac:dyDescent="0.2">
      <c r="S806" s="1">
        <v>2709</v>
      </c>
    </row>
    <row r="807" spans="19:19" x14ac:dyDescent="0.2">
      <c r="S807" s="1">
        <v>2710</v>
      </c>
    </row>
    <row r="808" spans="19:19" x14ac:dyDescent="0.2">
      <c r="S808" s="1">
        <v>2711</v>
      </c>
    </row>
    <row r="809" spans="19:19" x14ac:dyDescent="0.2">
      <c r="S809" s="1">
        <v>2712</v>
      </c>
    </row>
    <row r="810" spans="19:19" x14ac:dyDescent="0.2">
      <c r="S810" s="1">
        <v>2713</v>
      </c>
    </row>
    <row r="811" spans="19:19" x14ac:dyDescent="0.2">
      <c r="S811" s="1">
        <v>2714</v>
      </c>
    </row>
    <row r="812" spans="19:19" x14ac:dyDescent="0.2">
      <c r="S812" s="1">
        <v>2715</v>
      </c>
    </row>
    <row r="813" spans="19:19" x14ac:dyDescent="0.2">
      <c r="S813" s="1">
        <v>2716</v>
      </c>
    </row>
    <row r="814" spans="19:19" x14ac:dyDescent="0.2">
      <c r="S814" s="1">
        <v>2717</v>
      </c>
    </row>
    <row r="815" spans="19:19" x14ac:dyDescent="0.2">
      <c r="S815" s="1">
        <v>2718</v>
      </c>
    </row>
    <row r="816" spans="19:19" x14ac:dyDescent="0.2">
      <c r="S816" s="1">
        <v>2719</v>
      </c>
    </row>
    <row r="817" spans="19:19" x14ac:dyDescent="0.2">
      <c r="S817" s="1">
        <v>2720</v>
      </c>
    </row>
    <row r="818" spans="19:19" x14ac:dyDescent="0.2">
      <c r="S818" s="1">
        <v>2721</v>
      </c>
    </row>
    <row r="819" spans="19:19" x14ac:dyDescent="0.2">
      <c r="S819" s="1">
        <v>2722</v>
      </c>
    </row>
    <row r="820" spans="19:19" x14ac:dyDescent="0.2">
      <c r="S820" s="1">
        <v>2723</v>
      </c>
    </row>
    <row r="821" spans="19:19" x14ac:dyDescent="0.2">
      <c r="S821" s="1">
        <v>2724</v>
      </c>
    </row>
    <row r="822" spans="19:19" x14ac:dyDescent="0.2">
      <c r="S822" s="1">
        <v>2725</v>
      </c>
    </row>
    <row r="823" spans="19:19" x14ac:dyDescent="0.2">
      <c r="S823" s="1">
        <v>2726</v>
      </c>
    </row>
    <row r="824" spans="19:19" x14ac:dyDescent="0.2">
      <c r="S824" s="1">
        <v>2727</v>
      </c>
    </row>
    <row r="825" spans="19:19" x14ac:dyDescent="0.2">
      <c r="S825" s="1">
        <v>2728</v>
      </c>
    </row>
    <row r="826" spans="19:19" x14ac:dyDescent="0.2">
      <c r="S826" s="1">
        <v>2729</v>
      </c>
    </row>
    <row r="827" spans="19:19" x14ac:dyDescent="0.2">
      <c r="S827" s="1">
        <v>2730</v>
      </c>
    </row>
    <row r="828" spans="19:19" x14ac:dyDescent="0.2">
      <c r="S828" s="1">
        <v>2731</v>
      </c>
    </row>
    <row r="829" spans="19:19" x14ac:dyDescent="0.2">
      <c r="S829" s="1">
        <v>2732</v>
      </c>
    </row>
    <row r="830" spans="19:19" x14ac:dyDescent="0.2">
      <c r="S830" s="1">
        <v>2733</v>
      </c>
    </row>
    <row r="831" spans="19:19" x14ac:dyDescent="0.2">
      <c r="S831" s="1">
        <v>2734</v>
      </c>
    </row>
    <row r="832" spans="19:19" x14ac:dyDescent="0.2">
      <c r="S832" s="1">
        <v>2735</v>
      </c>
    </row>
    <row r="833" spans="19:19" x14ac:dyDescent="0.2">
      <c r="S833" s="1">
        <v>2736</v>
      </c>
    </row>
    <row r="834" spans="19:19" x14ac:dyDescent="0.2">
      <c r="S834" s="1">
        <v>2737</v>
      </c>
    </row>
    <row r="835" spans="19:19" x14ac:dyDescent="0.2">
      <c r="S835" s="1">
        <v>2738</v>
      </c>
    </row>
    <row r="836" spans="19:19" x14ac:dyDescent="0.2">
      <c r="S836" s="1">
        <v>2739</v>
      </c>
    </row>
    <row r="837" spans="19:19" x14ac:dyDescent="0.2">
      <c r="S837" s="1">
        <v>2740</v>
      </c>
    </row>
    <row r="838" spans="19:19" x14ac:dyDescent="0.2">
      <c r="S838" s="1">
        <v>2741</v>
      </c>
    </row>
    <row r="839" spans="19:19" x14ac:dyDescent="0.2">
      <c r="S839" s="1">
        <v>2742</v>
      </c>
    </row>
    <row r="840" spans="19:19" x14ac:dyDescent="0.2">
      <c r="S840" s="1">
        <v>2743</v>
      </c>
    </row>
    <row r="841" spans="19:19" x14ac:dyDescent="0.2">
      <c r="S841" s="1">
        <v>2744</v>
      </c>
    </row>
    <row r="842" spans="19:19" x14ac:dyDescent="0.2">
      <c r="S842" s="1">
        <v>2745</v>
      </c>
    </row>
    <row r="843" spans="19:19" x14ac:dyDescent="0.2">
      <c r="S843" s="1">
        <v>2746</v>
      </c>
    </row>
    <row r="844" spans="19:19" x14ac:dyDescent="0.2">
      <c r="S844" s="1">
        <v>2747</v>
      </c>
    </row>
    <row r="845" spans="19:19" x14ac:dyDescent="0.2">
      <c r="S845" s="1">
        <v>2748</v>
      </c>
    </row>
    <row r="846" spans="19:19" x14ac:dyDescent="0.2">
      <c r="S846" s="1">
        <v>2749</v>
      </c>
    </row>
    <row r="847" spans="19:19" x14ac:dyDescent="0.2">
      <c r="S847" s="1">
        <v>2750</v>
      </c>
    </row>
    <row r="848" spans="19:19" x14ac:dyDescent="0.2">
      <c r="S848" s="1">
        <v>2751</v>
      </c>
    </row>
    <row r="849" spans="19:19" x14ac:dyDescent="0.2">
      <c r="S849" s="1">
        <v>2752</v>
      </c>
    </row>
    <row r="850" spans="19:19" x14ac:dyDescent="0.2">
      <c r="S850" s="1">
        <v>2753</v>
      </c>
    </row>
    <row r="851" spans="19:19" x14ac:dyDescent="0.2">
      <c r="S851" s="1">
        <v>2754</v>
      </c>
    </row>
    <row r="852" spans="19:19" x14ac:dyDescent="0.2">
      <c r="S852" s="1">
        <v>2755</v>
      </c>
    </row>
    <row r="853" spans="19:19" x14ac:dyDescent="0.2">
      <c r="S853" s="1">
        <v>2756</v>
      </c>
    </row>
    <row r="854" spans="19:19" x14ac:dyDescent="0.2">
      <c r="S854" s="1">
        <v>2757</v>
      </c>
    </row>
    <row r="855" spans="19:19" x14ac:dyDescent="0.2">
      <c r="S855" s="1">
        <v>2758</v>
      </c>
    </row>
    <row r="856" spans="19:19" x14ac:dyDescent="0.2">
      <c r="S856" s="1">
        <v>2759</v>
      </c>
    </row>
    <row r="857" spans="19:19" x14ac:dyDescent="0.2">
      <c r="S857" s="1">
        <v>2760</v>
      </c>
    </row>
    <row r="858" spans="19:19" x14ac:dyDescent="0.2">
      <c r="S858" s="1">
        <v>2761</v>
      </c>
    </row>
    <row r="859" spans="19:19" x14ac:dyDescent="0.2">
      <c r="S859" s="1">
        <v>2762</v>
      </c>
    </row>
    <row r="860" spans="19:19" x14ac:dyDescent="0.2">
      <c r="S860" s="1">
        <v>2763</v>
      </c>
    </row>
    <row r="861" spans="19:19" x14ac:dyDescent="0.2">
      <c r="S861" s="1">
        <v>2764</v>
      </c>
    </row>
    <row r="862" spans="19:19" x14ac:dyDescent="0.2">
      <c r="S862" s="1">
        <v>2765</v>
      </c>
    </row>
    <row r="863" spans="19:19" x14ac:dyDescent="0.2">
      <c r="S863" s="1">
        <v>2766</v>
      </c>
    </row>
    <row r="864" spans="19:19" x14ac:dyDescent="0.2">
      <c r="S864" s="1">
        <v>2767</v>
      </c>
    </row>
    <row r="865" spans="19:19" x14ac:dyDescent="0.2">
      <c r="S865" s="1">
        <v>2768</v>
      </c>
    </row>
    <row r="866" spans="19:19" x14ac:dyDescent="0.2">
      <c r="S866" s="1">
        <v>2769</v>
      </c>
    </row>
    <row r="867" spans="19:19" x14ac:dyDescent="0.2">
      <c r="S867" s="1">
        <v>2770</v>
      </c>
    </row>
    <row r="868" spans="19:19" x14ac:dyDescent="0.2">
      <c r="S868" s="1">
        <v>2771</v>
      </c>
    </row>
    <row r="869" spans="19:19" x14ac:dyDescent="0.2">
      <c r="S869" s="1">
        <v>2772</v>
      </c>
    </row>
    <row r="870" spans="19:19" x14ac:dyDescent="0.2">
      <c r="S870" s="1">
        <v>2773</v>
      </c>
    </row>
    <row r="871" spans="19:19" x14ac:dyDescent="0.2">
      <c r="S871" s="1">
        <v>2774</v>
      </c>
    </row>
    <row r="872" spans="19:19" x14ac:dyDescent="0.2">
      <c r="S872" s="1">
        <v>2775</v>
      </c>
    </row>
    <row r="873" spans="19:19" x14ac:dyDescent="0.2">
      <c r="S873" s="1">
        <v>2776</v>
      </c>
    </row>
    <row r="874" spans="19:19" x14ac:dyDescent="0.2">
      <c r="S874" s="1">
        <v>2777</v>
      </c>
    </row>
    <row r="875" spans="19:19" x14ac:dyDescent="0.2">
      <c r="S875" s="1">
        <v>2778</v>
      </c>
    </row>
    <row r="876" spans="19:19" x14ac:dyDescent="0.2">
      <c r="S876" s="1">
        <v>2779</v>
      </c>
    </row>
    <row r="877" spans="19:19" x14ac:dyDescent="0.2">
      <c r="S877" s="1">
        <v>2780</v>
      </c>
    </row>
    <row r="878" spans="19:19" x14ac:dyDescent="0.2">
      <c r="S878" s="1">
        <v>2781</v>
      </c>
    </row>
    <row r="879" spans="19:19" x14ac:dyDescent="0.2">
      <c r="S879" s="1">
        <v>2782</v>
      </c>
    </row>
    <row r="880" spans="19:19" x14ac:dyDescent="0.2">
      <c r="S880" s="1">
        <v>2783</v>
      </c>
    </row>
    <row r="881" spans="19:19" x14ac:dyDescent="0.2">
      <c r="S881" s="1">
        <v>2784</v>
      </c>
    </row>
    <row r="882" spans="19:19" x14ac:dyDescent="0.2">
      <c r="S882" s="1">
        <v>2785</v>
      </c>
    </row>
    <row r="883" spans="19:19" x14ac:dyDescent="0.2">
      <c r="S883" s="1">
        <v>2786</v>
      </c>
    </row>
    <row r="884" spans="19:19" x14ac:dyDescent="0.2">
      <c r="S884" s="1">
        <v>2787</v>
      </c>
    </row>
    <row r="885" spans="19:19" x14ac:dyDescent="0.2">
      <c r="S885" s="1">
        <v>2788</v>
      </c>
    </row>
    <row r="886" spans="19:19" x14ac:dyDescent="0.2">
      <c r="S886" s="1">
        <v>2789</v>
      </c>
    </row>
    <row r="887" spans="19:19" x14ac:dyDescent="0.2">
      <c r="S887" s="1">
        <v>2790</v>
      </c>
    </row>
    <row r="888" spans="19:19" x14ac:dyDescent="0.2">
      <c r="S888" s="1">
        <v>2791</v>
      </c>
    </row>
    <row r="889" spans="19:19" x14ac:dyDescent="0.2">
      <c r="S889" s="1">
        <v>2792</v>
      </c>
    </row>
    <row r="890" spans="19:19" x14ac:dyDescent="0.2">
      <c r="S890" s="1">
        <v>2793</v>
      </c>
    </row>
    <row r="891" spans="19:19" x14ac:dyDescent="0.2">
      <c r="S891" s="1">
        <v>2794</v>
      </c>
    </row>
    <row r="892" spans="19:19" x14ac:dyDescent="0.2">
      <c r="S892" s="1">
        <v>2795</v>
      </c>
    </row>
    <row r="893" spans="19:19" x14ac:dyDescent="0.2">
      <c r="S893" s="1">
        <v>2796</v>
      </c>
    </row>
    <row r="894" spans="19:19" x14ac:dyDescent="0.2">
      <c r="S894" s="1">
        <v>2797</v>
      </c>
    </row>
    <row r="895" spans="19:19" x14ac:dyDescent="0.2">
      <c r="S895" s="1">
        <v>2798</v>
      </c>
    </row>
    <row r="896" spans="19:19" x14ac:dyDescent="0.2">
      <c r="S896" s="1">
        <v>2799</v>
      </c>
    </row>
    <row r="897" spans="19:19" x14ac:dyDescent="0.2">
      <c r="S897" s="1">
        <v>2800</v>
      </c>
    </row>
    <row r="898" spans="19:19" x14ac:dyDescent="0.2">
      <c r="S898" s="1">
        <v>2801</v>
      </c>
    </row>
    <row r="899" spans="19:19" x14ac:dyDescent="0.2">
      <c r="S899" s="1">
        <v>2802</v>
      </c>
    </row>
    <row r="900" spans="19:19" x14ac:dyDescent="0.2">
      <c r="S900" s="1">
        <v>2803</v>
      </c>
    </row>
    <row r="901" spans="19:19" x14ac:dyDescent="0.2">
      <c r="S901" s="1">
        <v>2804</v>
      </c>
    </row>
    <row r="902" spans="19:19" x14ac:dyDescent="0.2">
      <c r="S902" s="1">
        <v>2805</v>
      </c>
    </row>
    <row r="903" spans="19:19" x14ac:dyDescent="0.2">
      <c r="S903" s="1">
        <v>2806</v>
      </c>
    </row>
    <row r="904" spans="19:19" x14ac:dyDescent="0.2">
      <c r="S904" s="1">
        <v>2807</v>
      </c>
    </row>
    <row r="905" spans="19:19" x14ac:dyDescent="0.2">
      <c r="S905" s="1">
        <v>2808</v>
      </c>
    </row>
    <row r="906" spans="19:19" x14ac:dyDescent="0.2">
      <c r="S906" s="1">
        <v>2809</v>
      </c>
    </row>
    <row r="907" spans="19:19" x14ac:dyDescent="0.2">
      <c r="S907" s="1">
        <v>2810</v>
      </c>
    </row>
    <row r="908" spans="19:19" x14ac:dyDescent="0.2">
      <c r="S908" s="1">
        <v>2811</v>
      </c>
    </row>
    <row r="909" spans="19:19" x14ac:dyDescent="0.2">
      <c r="S909" s="1">
        <v>2812</v>
      </c>
    </row>
    <row r="910" spans="19:19" x14ac:dyDescent="0.2">
      <c r="S910" s="1">
        <v>2813</v>
      </c>
    </row>
    <row r="911" spans="19:19" x14ac:dyDescent="0.2">
      <c r="S911" s="1">
        <v>2814</v>
      </c>
    </row>
    <row r="912" spans="19:19" x14ac:dyDescent="0.2">
      <c r="S912" s="1">
        <v>2815</v>
      </c>
    </row>
    <row r="913" spans="19:19" x14ac:dyDescent="0.2">
      <c r="S913" s="1">
        <v>2816</v>
      </c>
    </row>
    <row r="914" spans="19:19" x14ac:dyDescent="0.2">
      <c r="S914" s="1">
        <v>2817</v>
      </c>
    </row>
    <row r="915" spans="19:19" x14ac:dyDescent="0.2">
      <c r="S915" s="1">
        <v>2818</v>
      </c>
    </row>
    <row r="916" spans="19:19" x14ac:dyDescent="0.2">
      <c r="S916" s="1">
        <v>2819</v>
      </c>
    </row>
    <row r="917" spans="19:19" x14ac:dyDescent="0.2">
      <c r="S917" s="1">
        <v>2820</v>
      </c>
    </row>
    <row r="918" spans="19:19" x14ac:dyDescent="0.2">
      <c r="S918" s="1">
        <v>2821</v>
      </c>
    </row>
    <row r="919" spans="19:19" x14ac:dyDescent="0.2">
      <c r="S919" s="1">
        <v>2822</v>
      </c>
    </row>
    <row r="920" spans="19:19" x14ac:dyDescent="0.2">
      <c r="S920" s="1">
        <v>2823</v>
      </c>
    </row>
    <row r="921" spans="19:19" x14ac:dyDescent="0.2">
      <c r="S921" s="1">
        <v>2824</v>
      </c>
    </row>
    <row r="922" spans="19:19" x14ac:dyDescent="0.2">
      <c r="S922" s="1">
        <v>2825</v>
      </c>
    </row>
    <row r="923" spans="19:19" x14ac:dyDescent="0.2">
      <c r="S923" s="1">
        <v>2826</v>
      </c>
    </row>
    <row r="924" spans="19:19" x14ac:dyDescent="0.2">
      <c r="S924" s="1">
        <v>2827</v>
      </c>
    </row>
    <row r="925" spans="19:19" x14ac:dyDescent="0.2">
      <c r="S925" s="1">
        <v>2828</v>
      </c>
    </row>
    <row r="926" spans="19:19" x14ac:dyDescent="0.2">
      <c r="S926" s="1">
        <v>2829</v>
      </c>
    </row>
    <row r="927" spans="19:19" x14ac:dyDescent="0.2">
      <c r="S927" s="1">
        <v>2830</v>
      </c>
    </row>
    <row r="928" spans="19:19" x14ac:dyDescent="0.2">
      <c r="S928" s="1">
        <v>2831</v>
      </c>
    </row>
    <row r="929" spans="19:19" x14ac:dyDescent="0.2">
      <c r="S929" s="1">
        <v>2832</v>
      </c>
    </row>
    <row r="930" spans="19:19" x14ac:dyDescent="0.2">
      <c r="S930" s="1">
        <v>2833</v>
      </c>
    </row>
    <row r="931" spans="19:19" x14ac:dyDescent="0.2">
      <c r="S931" s="1">
        <v>2834</v>
      </c>
    </row>
    <row r="932" spans="19:19" x14ac:dyDescent="0.2">
      <c r="S932" s="1">
        <v>2835</v>
      </c>
    </row>
    <row r="933" spans="19:19" x14ac:dyDescent="0.2">
      <c r="S933" s="1">
        <v>2836</v>
      </c>
    </row>
    <row r="934" spans="19:19" x14ac:dyDescent="0.2">
      <c r="S934" s="1">
        <v>2837</v>
      </c>
    </row>
    <row r="935" spans="19:19" x14ac:dyDescent="0.2">
      <c r="S935" s="1">
        <v>2838</v>
      </c>
    </row>
    <row r="936" spans="19:19" x14ac:dyDescent="0.2">
      <c r="S936" s="1">
        <v>2839</v>
      </c>
    </row>
    <row r="937" spans="19:19" x14ac:dyDescent="0.2">
      <c r="S937" s="1">
        <v>2840</v>
      </c>
    </row>
    <row r="938" spans="19:19" x14ac:dyDescent="0.2">
      <c r="S938" s="1">
        <v>2841</v>
      </c>
    </row>
    <row r="939" spans="19:19" x14ac:dyDescent="0.2">
      <c r="S939" s="1">
        <v>2842</v>
      </c>
    </row>
    <row r="940" spans="19:19" x14ac:dyDescent="0.2">
      <c r="S940" s="1">
        <v>2843</v>
      </c>
    </row>
    <row r="941" spans="19:19" x14ac:dyDescent="0.2">
      <c r="S941" s="1">
        <v>2844</v>
      </c>
    </row>
    <row r="942" spans="19:19" x14ac:dyDescent="0.2">
      <c r="S942" s="1">
        <v>2845</v>
      </c>
    </row>
    <row r="943" spans="19:19" x14ac:dyDescent="0.2">
      <c r="S943" s="1">
        <v>2846</v>
      </c>
    </row>
    <row r="944" spans="19:19" x14ac:dyDescent="0.2">
      <c r="S944" s="1">
        <v>2847</v>
      </c>
    </row>
    <row r="945" spans="19:19" x14ac:dyDescent="0.2">
      <c r="S945" s="1">
        <v>2848</v>
      </c>
    </row>
    <row r="946" spans="19:19" x14ac:dyDescent="0.2">
      <c r="S946" s="1">
        <v>2849</v>
      </c>
    </row>
    <row r="947" spans="19:19" x14ac:dyDescent="0.2">
      <c r="S947" s="1">
        <v>2850</v>
      </c>
    </row>
    <row r="948" spans="19:19" x14ac:dyDescent="0.2">
      <c r="S948" s="1">
        <v>2851</v>
      </c>
    </row>
    <row r="949" spans="19:19" x14ac:dyDescent="0.2">
      <c r="S949" s="1">
        <v>2852</v>
      </c>
    </row>
    <row r="950" spans="19:19" x14ac:dyDescent="0.2">
      <c r="S950" s="1">
        <v>2853</v>
      </c>
    </row>
    <row r="951" spans="19:19" x14ac:dyDescent="0.2">
      <c r="S951" s="1">
        <v>2854</v>
      </c>
    </row>
    <row r="952" spans="19:19" x14ac:dyDescent="0.2">
      <c r="S952" s="1">
        <v>2855</v>
      </c>
    </row>
    <row r="953" spans="19:19" x14ac:dyDescent="0.2">
      <c r="S953" s="1">
        <v>2856</v>
      </c>
    </row>
    <row r="954" spans="19:19" x14ac:dyDescent="0.2">
      <c r="S954" s="1">
        <v>2857</v>
      </c>
    </row>
    <row r="955" spans="19:19" x14ac:dyDescent="0.2">
      <c r="S955" s="1">
        <v>2858</v>
      </c>
    </row>
    <row r="956" spans="19:19" x14ac:dyDescent="0.2">
      <c r="S956" s="1">
        <v>2859</v>
      </c>
    </row>
    <row r="957" spans="19:19" x14ac:dyDescent="0.2">
      <c r="S957" s="1">
        <v>2860</v>
      </c>
    </row>
    <row r="958" spans="19:19" x14ac:dyDescent="0.2">
      <c r="S958" s="1">
        <v>2861</v>
      </c>
    </row>
    <row r="959" spans="19:19" x14ac:dyDescent="0.2">
      <c r="S959" s="1">
        <v>2862</v>
      </c>
    </row>
    <row r="960" spans="19:19" x14ac:dyDescent="0.2">
      <c r="S960" s="1">
        <v>2863</v>
      </c>
    </row>
    <row r="961" spans="19:19" x14ac:dyDescent="0.2">
      <c r="S961" s="1">
        <v>2864</v>
      </c>
    </row>
    <row r="962" spans="19:19" x14ac:dyDescent="0.2">
      <c r="S962" s="1">
        <v>2865</v>
      </c>
    </row>
    <row r="963" spans="19:19" x14ac:dyDescent="0.2">
      <c r="S963" s="1">
        <v>2866</v>
      </c>
    </row>
    <row r="964" spans="19:19" x14ac:dyDescent="0.2">
      <c r="S964" s="1">
        <v>2867</v>
      </c>
    </row>
    <row r="965" spans="19:19" x14ac:dyDescent="0.2">
      <c r="S965" s="1">
        <v>2868</v>
      </c>
    </row>
    <row r="966" spans="19:19" x14ac:dyDescent="0.2">
      <c r="S966" s="1">
        <v>2869</v>
      </c>
    </row>
    <row r="967" spans="19:19" x14ac:dyDescent="0.2">
      <c r="S967" s="1">
        <v>2870</v>
      </c>
    </row>
    <row r="968" spans="19:19" x14ac:dyDescent="0.2">
      <c r="S968" s="1">
        <v>2871</v>
      </c>
    </row>
    <row r="969" spans="19:19" x14ac:dyDescent="0.2">
      <c r="S969" s="1">
        <v>2872</v>
      </c>
    </row>
    <row r="970" spans="19:19" x14ac:dyDescent="0.2">
      <c r="S970" s="1">
        <v>2873</v>
      </c>
    </row>
    <row r="971" spans="19:19" x14ac:dyDescent="0.2">
      <c r="S971" s="1">
        <v>2874</v>
      </c>
    </row>
    <row r="972" spans="19:19" x14ac:dyDescent="0.2">
      <c r="S972" s="1">
        <v>2875</v>
      </c>
    </row>
    <row r="973" spans="19:19" x14ac:dyDescent="0.2">
      <c r="S973" s="1">
        <v>2876</v>
      </c>
    </row>
    <row r="974" spans="19:19" x14ac:dyDescent="0.2">
      <c r="S974" s="1">
        <v>2877</v>
      </c>
    </row>
    <row r="975" spans="19:19" x14ac:dyDescent="0.2">
      <c r="S975" s="1">
        <v>2878</v>
      </c>
    </row>
    <row r="976" spans="19:19" x14ac:dyDescent="0.2">
      <c r="S976" s="1">
        <v>2879</v>
      </c>
    </row>
    <row r="977" spans="19:19" x14ac:dyDescent="0.2">
      <c r="S977" s="1">
        <v>2880</v>
      </c>
    </row>
    <row r="978" spans="19:19" x14ac:dyDescent="0.2">
      <c r="S978" s="1">
        <v>2881</v>
      </c>
    </row>
    <row r="979" spans="19:19" x14ac:dyDescent="0.2">
      <c r="S979" s="1">
        <v>2882</v>
      </c>
    </row>
    <row r="980" spans="19:19" x14ac:dyDescent="0.2">
      <c r="S980" s="1">
        <v>2883</v>
      </c>
    </row>
    <row r="981" spans="19:19" x14ac:dyDescent="0.2">
      <c r="S981" s="1">
        <v>2884</v>
      </c>
    </row>
    <row r="982" spans="19:19" x14ac:dyDescent="0.2">
      <c r="S982" s="1">
        <v>2885</v>
      </c>
    </row>
    <row r="983" spans="19:19" x14ac:dyDescent="0.2">
      <c r="S983" s="1">
        <v>2886</v>
      </c>
    </row>
    <row r="984" spans="19:19" x14ac:dyDescent="0.2">
      <c r="S984" s="1">
        <v>2887</v>
      </c>
    </row>
    <row r="985" spans="19:19" x14ac:dyDescent="0.2">
      <c r="S985" s="1">
        <v>2888</v>
      </c>
    </row>
    <row r="986" spans="19:19" x14ac:dyDescent="0.2">
      <c r="S986" s="1">
        <v>2889</v>
      </c>
    </row>
    <row r="987" spans="19:19" x14ac:dyDescent="0.2">
      <c r="S987" s="1">
        <v>2890</v>
      </c>
    </row>
    <row r="988" spans="19:19" x14ac:dyDescent="0.2">
      <c r="S988" s="1">
        <v>2891</v>
      </c>
    </row>
    <row r="989" spans="19:19" x14ac:dyDescent="0.2">
      <c r="S989" s="1">
        <v>2892</v>
      </c>
    </row>
    <row r="990" spans="19:19" x14ac:dyDescent="0.2">
      <c r="S990" s="1">
        <v>2893</v>
      </c>
    </row>
    <row r="991" spans="19:19" x14ac:dyDescent="0.2">
      <c r="S991" s="1">
        <v>2894</v>
      </c>
    </row>
    <row r="992" spans="19:19" x14ac:dyDescent="0.2">
      <c r="S992" s="1">
        <v>2895</v>
      </c>
    </row>
    <row r="993" spans="19:19" x14ac:dyDescent="0.2">
      <c r="S993" s="1">
        <v>2896</v>
      </c>
    </row>
    <row r="994" spans="19:19" x14ac:dyDescent="0.2">
      <c r="S994" s="1">
        <v>2897</v>
      </c>
    </row>
    <row r="995" spans="19:19" x14ac:dyDescent="0.2">
      <c r="S995" s="1">
        <v>2898</v>
      </c>
    </row>
    <row r="996" spans="19:19" x14ac:dyDescent="0.2">
      <c r="S996" s="1">
        <v>2899</v>
      </c>
    </row>
    <row r="997" spans="19:19" x14ac:dyDescent="0.2">
      <c r="S997" s="1">
        <v>2900</v>
      </c>
    </row>
    <row r="998" spans="19:19" x14ac:dyDescent="0.2">
      <c r="S998" s="1">
        <v>2901</v>
      </c>
    </row>
    <row r="999" spans="19:19" x14ac:dyDescent="0.2">
      <c r="S999" s="1">
        <v>2902</v>
      </c>
    </row>
    <row r="1000" spans="19:19" x14ac:dyDescent="0.2">
      <c r="S1000" s="1">
        <v>2903</v>
      </c>
    </row>
    <row r="1001" spans="19:19" x14ac:dyDescent="0.2">
      <c r="S1001" s="1">
        <v>2904</v>
      </c>
    </row>
    <row r="1002" spans="19:19" x14ac:dyDescent="0.2">
      <c r="S1002" s="1">
        <v>2905</v>
      </c>
    </row>
    <row r="1003" spans="19:19" x14ac:dyDescent="0.2">
      <c r="S1003" s="1">
        <v>2906</v>
      </c>
    </row>
    <row r="1004" spans="19:19" x14ac:dyDescent="0.2">
      <c r="S1004" s="1">
        <v>2907</v>
      </c>
    </row>
    <row r="1005" spans="19:19" x14ac:dyDescent="0.2">
      <c r="S1005" s="1">
        <v>2908</v>
      </c>
    </row>
    <row r="1006" spans="19:19" x14ac:dyDescent="0.2">
      <c r="S1006" s="1">
        <v>2909</v>
      </c>
    </row>
    <row r="1007" spans="19:19" x14ac:dyDescent="0.2">
      <c r="S1007" s="1">
        <v>2910</v>
      </c>
    </row>
    <row r="1008" spans="19:19" x14ac:dyDescent="0.2">
      <c r="S1008" s="1">
        <v>2911</v>
      </c>
    </row>
    <row r="1009" spans="19:19" x14ac:dyDescent="0.2">
      <c r="S1009" s="1">
        <v>2912</v>
      </c>
    </row>
    <row r="1010" spans="19:19" x14ac:dyDescent="0.2">
      <c r="S1010" s="1">
        <v>2913</v>
      </c>
    </row>
    <row r="1011" spans="19:19" x14ac:dyDescent="0.2">
      <c r="S1011" s="1">
        <v>2914</v>
      </c>
    </row>
    <row r="1012" spans="19:19" x14ac:dyDescent="0.2">
      <c r="S1012" s="1">
        <v>2915</v>
      </c>
    </row>
    <row r="1013" spans="19:19" x14ac:dyDescent="0.2">
      <c r="S1013" s="1">
        <v>2916</v>
      </c>
    </row>
    <row r="1014" spans="19:19" x14ac:dyDescent="0.2">
      <c r="S1014" s="1">
        <v>2917</v>
      </c>
    </row>
    <row r="1015" spans="19:19" x14ac:dyDescent="0.2">
      <c r="S1015" s="1">
        <v>2918</v>
      </c>
    </row>
    <row r="1016" spans="19:19" x14ac:dyDescent="0.2">
      <c r="S1016" s="1">
        <v>2919</v>
      </c>
    </row>
    <row r="1017" spans="19:19" x14ac:dyDescent="0.2">
      <c r="S1017" s="1">
        <v>2920</v>
      </c>
    </row>
    <row r="1018" spans="19:19" x14ac:dyDescent="0.2">
      <c r="S1018" s="1">
        <v>2921</v>
      </c>
    </row>
    <row r="1019" spans="19:19" x14ac:dyDescent="0.2">
      <c r="S1019" s="1">
        <v>2922</v>
      </c>
    </row>
    <row r="1020" spans="19:19" x14ac:dyDescent="0.2">
      <c r="S1020" s="1">
        <v>2923</v>
      </c>
    </row>
    <row r="1021" spans="19:19" x14ac:dyDescent="0.2">
      <c r="S1021" s="1">
        <v>2924</v>
      </c>
    </row>
    <row r="1022" spans="19:19" x14ac:dyDescent="0.2">
      <c r="S1022" s="1">
        <v>2925</v>
      </c>
    </row>
    <row r="1023" spans="19:19" x14ac:dyDescent="0.2">
      <c r="S1023" s="1">
        <v>2926</v>
      </c>
    </row>
    <row r="1024" spans="19:19" x14ac:dyDescent="0.2">
      <c r="S1024" s="1">
        <v>2927</v>
      </c>
    </row>
    <row r="1025" spans="19:19" x14ac:dyDescent="0.2">
      <c r="S1025" s="1">
        <v>2928</v>
      </c>
    </row>
    <row r="1026" spans="19:19" x14ac:dyDescent="0.2">
      <c r="S1026" s="1">
        <v>2929</v>
      </c>
    </row>
    <row r="1027" spans="19:19" x14ac:dyDescent="0.2">
      <c r="S1027" s="1">
        <v>2930</v>
      </c>
    </row>
    <row r="1028" spans="19:19" x14ac:dyDescent="0.2">
      <c r="S1028" s="1">
        <v>2931</v>
      </c>
    </row>
    <row r="1029" spans="19:19" x14ac:dyDescent="0.2">
      <c r="S1029" s="1">
        <v>2932</v>
      </c>
    </row>
    <row r="1030" spans="19:19" x14ac:dyDescent="0.2">
      <c r="S1030" s="1">
        <v>2933</v>
      </c>
    </row>
    <row r="1031" spans="19:19" x14ac:dyDescent="0.2">
      <c r="S1031" s="1">
        <v>2934</v>
      </c>
    </row>
    <row r="1032" spans="19:19" x14ac:dyDescent="0.2">
      <c r="S1032" s="1">
        <v>2935</v>
      </c>
    </row>
    <row r="1033" spans="19:19" x14ac:dyDescent="0.2">
      <c r="S1033" s="1">
        <v>2936</v>
      </c>
    </row>
    <row r="1034" spans="19:19" x14ac:dyDescent="0.2">
      <c r="S1034" s="1">
        <v>2937</v>
      </c>
    </row>
    <row r="1035" spans="19:19" x14ac:dyDescent="0.2">
      <c r="S1035" s="1">
        <v>2938</v>
      </c>
    </row>
    <row r="1036" spans="19:19" x14ac:dyDescent="0.2">
      <c r="S1036" s="1">
        <v>2939</v>
      </c>
    </row>
    <row r="1037" spans="19:19" x14ac:dyDescent="0.2">
      <c r="S1037" s="1">
        <v>2940</v>
      </c>
    </row>
    <row r="1038" spans="19:19" x14ac:dyDescent="0.2">
      <c r="S1038" s="1">
        <v>2941</v>
      </c>
    </row>
    <row r="1039" spans="19:19" x14ac:dyDescent="0.2">
      <c r="S1039" s="1">
        <v>2942</v>
      </c>
    </row>
    <row r="1040" spans="19:19" x14ac:dyDescent="0.2">
      <c r="S1040" s="1">
        <v>2943</v>
      </c>
    </row>
    <row r="1041" spans="19:19" x14ac:dyDescent="0.2">
      <c r="S1041" s="1">
        <v>2944</v>
      </c>
    </row>
    <row r="1042" spans="19:19" x14ac:dyDescent="0.2">
      <c r="S1042" s="1">
        <v>2945</v>
      </c>
    </row>
    <row r="1043" spans="19:19" x14ac:dyDescent="0.2">
      <c r="S1043" s="1">
        <v>2946</v>
      </c>
    </row>
    <row r="1044" spans="19:19" x14ac:dyDescent="0.2">
      <c r="S1044" s="1">
        <v>2947</v>
      </c>
    </row>
    <row r="1045" spans="19:19" x14ac:dyDescent="0.2">
      <c r="S1045" s="1">
        <v>2948</v>
      </c>
    </row>
    <row r="1046" spans="19:19" x14ac:dyDescent="0.2">
      <c r="S1046" s="1">
        <v>2949</v>
      </c>
    </row>
    <row r="1047" spans="19:19" x14ac:dyDescent="0.2">
      <c r="S1047" s="1">
        <v>2950</v>
      </c>
    </row>
    <row r="1048" spans="19:19" x14ac:dyDescent="0.2">
      <c r="S1048" s="1">
        <v>2951</v>
      </c>
    </row>
    <row r="1049" spans="19:19" x14ac:dyDescent="0.2">
      <c r="S1049" s="1">
        <v>2952</v>
      </c>
    </row>
    <row r="1050" spans="19:19" x14ac:dyDescent="0.2">
      <c r="S1050" s="1">
        <v>2953</v>
      </c>
    </row>
    <row r="1051" spans="19:19" x14ac:dyDescent="0.2">
      <c r="S1051" s="1">
        <v>2954</v>
      </c>
    </row>
    <row r="1052" spans="19:19" x14ac:dyDescent="0.2">
      <c r="S1052" s="1">
        <v>2955</v>
      </c>
    </row>
    <row r="1053" spans="19:19" x14ac:dyDescent="0.2">
      <c r="S1053" s="1">
        <v>2956</v>
      </c>
    </row>
    <row r="1054" spans="19:19" x14ac:dyDescent="0.2">
      <c r="S1054" s="1">
        <v>2957</v>
      </c>
    </row>
    <row r="1055" spans="19:19" x14ac:dyDescent="0.2">
      <c r="S1055" s="1">
        <v>2958</v>
      </c>
    </row>
    <row r="1056" spans="19:19" x14ac:dyDescent="0.2">
      <c r="S1056" s="1">
        <v>2959</v>
      </c>
    </row>
    <row r="1057" spans="19:19" x14ac:dyDescent="0.2">
      <c r="S1057" s="1">
        <v>2960</v>
      </c>
    </row>
    <row r="1058" spans="19:19" x14ac:dyDescent="0.2">
      <c r="S1058" s="1">
        <v>2961</v>
      </c>
    </row>
    <row r="1059" spans="19:19" x14ac:dyDescent="0.2">
      <c r="S1059" s="1">
        <v>2962</v>
      </c>
    </row>
    <row r="1060" spans="19:19" x14ac:dyDescent="0.2">
      <c r="S1060" s="1">
        <v>2963</v>
      </c>
    </row>
    <row r="1061" spans="19:19" x14ac:dyDescent="0.2">
      <c r="S1061" s="1">
        <v>2964</v>
      </c>
    </row>
    <row r="1062" spans="19:19" x14ac:dyDescent="0.2">
      <c r="S1062" s="1">
        <v>2965</v>
      </c>
    </row>
    <row r="1063" spans="19:19" x14ac:dyDescent="0.2">
      <c r="S1063" s="1">
        <v>2966</v>
      </c>
    </row>
    <row r="1064" spans="19:19" x14ac:dyDescent="0.2">
      <c r="S1064" s="1">
        <v>2967</v>
      </c>
    </row>
    <row r="1065" spans="19:19" x14ac:dyDescent="0.2">
      <c r="S1065" s="1">
        <v>2968</v>
      </c>
    </row>
    <row r="1066" spans="19:19" x14ac:dyDescent="0.2">
      <c r="S1066" s="1">
        <v>2969</v>
      </c>
    </row>
    <row r="1067" spans="19:19" x14ac:dyDescent="0.2">
      <c r="S1067" s="1">
        <v>2970</v>
      </c>
    </row>
    <row r="1068" spans="19:19" x14ac:dyDescent="0.2">
      <c r="S1068" s="1">
        <v>2971</v>
      </c>
    </row>
    <row r="1069" spans="19:19" x14ac:dyDescent="0.2">
      <c r="S1069" s="1">
        <v>2972</v>
      </c>
    </row>
    <row r="1070" spans="19:19" x14ac:dyDescent="0.2">
      <c r="S1070" s="1">
        <v>2973</v>
      </c>
    </row>
    <row r="1071" spans="19:19" x14ac:dyDescent="0.2">
      <c r="S1071" s="1">
        <v>2974</v>
      </c>
    </row>
    <row r="1072" spans="19:19" x14ac:dyDescent="0.2">
      <c r="S1072" s="1">
        <v>2975</v>
      </c>
    </row>
    <row r="1073" spans="19:19" x14ac:dyDescent="0.2">
      <c r="S1073" s="1">
        <v>2976</v>
      </c>
    </row>
    <row r="1074" spans="19:19" x14ac:dyDescent="0.2">
      <c r="S1074" s="1">
        <v>2977</v>
      </c>
    </row>
    <row r="1075" spans="19:19" x14ac:dyDescent="0.2">
      <c r="S1075" s="1">
        <v>2978</v>
      </c>
    </row>
    <row r="1076" spans="19:19" x14ac:dyDescent="0.2">
      <c r="S1076" s="1">
        <v>2979</v>
      </c>
    </row>
    <row r="1077" spans="19:19" x14ac:dyDescent="0.2">
      <c r="S1077" s="1">
        <v>2980</v>
      </c>
    </row>
    <row r="1078" spans="19:19" x14ac:dyDescent="0.2">
      <c r="S1078" s="1">
        <v>2981</v>
      </c>
    </row>
    <row r="1079" spans="19:19" x14ac:dyDescent="0.2">
      <c r="S1079" s="1">
        <v>2982</v>
      </c>
    </row>
    <row r="1080" spans="19:19" x14ac:dyDescent="0.2">
      <c r="S1080" s="1">
        <v>2983</v>
      </c>
    </row>
    <row r="1081" spans="19:19" x14ac:dyDescent="0.2">
      <c r="S1081" s="1">
        <v>2984</v>
      </c>
    </row>
    <row r="1082" spans="19:19" x14ac:dyDescent="0.2">
      <c r="S1082" s="1">
        <v>2985</v>
      </c>
    </row>
    <row r="1083" spans="19:19" x14ac:dyDescent="0.2">
      <c r="S1083" s="1">
        <v>2986</v>
      </c>
    </row>
    <row r="1084" spans="19:19" x14ac:dyDescent="0.2">
      <c r="S1084" s="1">
        <v>2987</v>
      </c>
    </row>
    <row r="1085" spans="19:19" x14ac:dyDescent="0.2">
      <c r="S1085" s="1">
        <v>2988</v>
      </c>
    </row>
    <row r="1086" spans="19:19" x14ac:dyDescent="0.2">
      <c r="S1086" s="1">
        <v>2989</v>
      </c>
    </row>
    <row r="1087" spans="19:19" x14ac:dyDescent="0.2">
      <c r="S1087" s="1">
        <v>2990</v>
      </c>
    </row>
    <row r="1088" spans="19:19" x14ac:dyDescent="0.2">
      <c r="S1088" s="1">
        <v>2991</v>
      </c>
    </row>
    <row r="1089" spans="19:19" x14ac:dyDescent="0.2">
      <c r="S1089" s="1">
        <v>2992</v>
      </c>
    </row>
    <row r="1090" spans="19:19" x14ac:dyDescent="0.2">
      <c r="S1090" s="1">
        <v>2993</v>
      </c>
    </row>
    <row r="1091" spans="19:19" x14ac:dyDescent="0.2">
      <c r="S1091" s="1">
        <v>2994</v>
      </c>
    </row>
    <row r="1092" spans="19:19" x14ac:dyDescent="0.2">
      <c r="S1092" s="1">
        <v>2995</v>
      </c>
    </row>
    <row r="1093" spans="19:19" x14ac:dyDescent="0.2">
      <c r="S1093" s="1">
        <v>2996</v>
      </c>
    </row>
    <row r="1094" spans="19:19" x14ac:dyDescent="0.2">
      <c r="S1094" s="1">
        <v>2997</v>
      </c>
    </row>
    <row r="1095" spans="19:19" x14ac:dyDescent="0.2">
      <c r="S1095" s="1">
        <v>2998</v>
      </c>
    </row>
    <row r="1096" spans="19:19" x14ac:dyDescent="0.2">
      <c r="S1096" s="1">
        <v>2999</v>
      </c>
    </row>
    <row r="1097" spans="19:19" x14ac:dyDescent="0.2">
      <c r="S1097" s="1">
        <v>3000</v>
      </c>
    </row>
    <row r="1098" spans="19:19" x14ac:dyDescent="0.2">
      <c r="S1098" s="1">
        <v>3001</v>
      </c>
    </row>
    <row r="1099" spans="19:19" x14ac:dyDescent="0.2">
      <c r="S1099" s="1">
        <v>3002</v>
      </c>
    </row>
    <row r="1100" spans="19:19" x14ac:dyDescent="0.2">
      <c r="S1100" s="1">
        <v>3003</v>
      </c>
    </row>
    <row r="1101" spans="19:19" x14ac:dyDescent="0.2">
      <c r="S1101" s="1">
        <v>3004</v>
      </c>
    </row>
    <row r="1102" spans="19:19" x14ac:dyDescent="0.2">
      <c r="S1102" s="1">
        <v>3005</v>
      </c>
    </row>
    <row r="1103" spans="19:19" x14ac:dyDescent="0.2">
      <c r="S1103" s="1">
        <v>3006</v>
      </c>
    </row>
    <row r="1104" spans="19:19" x14ac:dyDescent="0.2">
      <c r="S1104" s="1">
        <v>3007</v>
      </c>
    </row>
    <row r="1105" spans="19:19" x14ac:dyDescent="0.2">
      <c r="S1105" s="1">
        <v>3008</v>
      </c>
    </row>
    <row r="1106" spans="19:19" x14ac:dyDescent="0.2">
      <c r="S1106" s="1">
        <v>3009</v>
      </c>
    </row>
    <row r="1107" spans="19:19" x14ac:dyDescent="0.2">
      <c r="S1107" s="1">
        <v>3010</v>
      </c>
    </row>
    <row r="1108" spans="19:19" x14ac:dyDescent="0.2">
      <c r="S1108" s="1">
        <v>3011</v>
      </c>
    </row>
    <row r="1109" spans="19:19" x14ac:dyDescent="0.2">
      <c r="S1109" s="1">
        <v>3012</v>
      </c>
    </row>
    <row r="1110" spans="19:19" x14ac:dyDescent="0.2">
      <c r="S1110" s="1">
        <v>3013</v>
      </c>
    </row>
    <row r="1111" spans="19:19" x14ac:dyDescent="0.2">
      <c r="S1111" s="1">
        <v>3014</v>
      </c>
    </row>
    <row r="1112" spans="19:19" x14ac:dyDescent="0.2">
      <c r="S1112" s="1">
        <v>3015</v>
      </c>
    </row>
    <row r="1113" spans="19:19" x14ac:dyDescent="0.2">
      <c r="S1113" s="1">
        <v>3016</v>
      </c>
    </row>
    <row r="1114" spans="19:19" x14ac:dyDescent="0.2">
      <c r="S1114" s="1">
        <v>3017</v>
      </c>
    </row>
    <row r="1115" spans="19:19" x14ac:dyDescent="0.2">
      <c r="S1115" s="1">
        <v>3018</v>
      </c>
    </row>
    <row r="1116" spans="19:19" x14ac:dyDescent="0.2">
      <c r="S1116" s="1">
        <v>3019</v>
      </c>
    </row>
    <row r="1117" spans="19:19" x14ac:dyDescent="0.2">
      <c r="S1117" s="1">
        <v>3020</v>
      </c>
    </row>
    <row r="1118" spans="19:19" x14ac:dyDescent="0.2">
      <c r="S1118" s="1">
        <v>3021</v>
      </c>
    </row>
    <row r="1119" spans="19:19" x14ac:dyDescent="0.2">
      <c r="S1119" s="1">
        <v>3022</v>
      </c>
    </row>
    <row r="1120" spans="19:19" x14ac:dyDescent="0.2">
      <c r="S1120" s="1">
        <v>3023</v>
      </c>
    </row>
    <row r="1121" spans="19:19" x14ac:dyDescent="0.2">
      <c r="S1121" s="1">
        <v>3024</v>
      </c>
    </row>
    <row r="1122" spans="19:19" x14ac:dyDescent="0.2">
      <c r="S1122" s="1">
        <v>3025</v>
      </c>
    </row>
    <row r="1123" spans="19:19" x14ac:dyDescent="0.2">
      <c r="S1123" s="1">
        <v>3026</v>
      </c>
    </row>
    <row r="1124" spans="19:19" x14ac:dyDescent="0.2">
      <c r="S1124" s="1">
        <v>3027</v>
      </c>
    </row>
    <row r="1125" spans="19:19" x14ac:dyDescent="0.2">
      <c r="S1125" s="1">
        <v>3028</v>
      </c>
    </row>
    <row r="1126" spans="19:19" x14ac:dyDescent="0.2">
      <c r="S1126" s="1">
        <v>3029</v>
      </c>
    </row>
    <row r="1127" spans="19:19" x14ac:dyDescent="0.2">
      <c r="S1127" s="1">
        <v>3030</v>
      </c>
    </row>
    <row r="1128" spans="19:19" x14ac:dyDescent="0.2">
      <c r="S1128" s="1">
        <v>3031</v>
      </c>
    </row>
    <row r="1129" spans="19:19" x14ac:dyDescent="0.2">
      <c r="S1129" s="1">
        <v>3032</v>
      </c>
    </row>
    <row r="1130" spans="19:19" x14ac:dyDescent="0.2">
      <c r="S1130" s="1">
        <v>3033</v>
      </c>
    </row>
    <row r="1131" spans="19:19" x14ac:dyDescent="0.2">
      <c r="S1131" s="1">
        <v>3034</v>
      </c>
    </row>
    <row r="1132" spans="19:19" x14ac:dyDescent="0.2">
      <c r="S1132" s="1">
        <v>3035</v>
      </c>
    </row>
    <row r="1133" spans="19:19" x14ac:dyDescent="0.2">
      <c r="S1133" s="1">
        <v>3036</v>
      </c>
    </row>
    <row r="1134" spans="19:19" x14ac:dyDescent="0.2">
      <c r="S1134" s="1">
        <v>3037</v>
      </c>
    </row>
    <row r="1135" spans="19:19" x14ac:dyDescent="0.2">
      <c r="S1135" s="1">
        <v>3038</v>
      </c>
    </row>
    <row r="1136" spans="19:19" x14ac:dyDescent="0.2">
      <c r="S1136" s="1">
        <v>3039</v>
      </c>
    </row>
    <row r="1137" spans="19:19" x14ac:dyDescent="0.2">
      <c r="S1137" s="1">
        <v>3040</v>
      </c>
    </row>
    <row r="1138" spans="19:19" x14ac:dyDescent="0.2">
      <c r="S1138" s="1">
        <v>3041</v>
      </c>
    </row>
    <row r="1139" spans="19:19" x14ac:dyDescent="0.2">
      <c r="S1139" s="1">
        <v>3042</v>
      </c>
    </row>
    <row r="1140" spans="19:19" x14ac:dyDescent="0.2">
      <c r="S1140" s="1">
        <v>3043</v>
      </c>
    </row>
    <row r="1141" spans="19:19" x14ac:dyDescent="0.2">
      <c r="S1141" s="1">
        <v>3044</v>
      </c>
    </row>
    <row r="1142" spans="19:19" x14ac:dyDescent="0.2">
      <c r="S1142" s="1">
        <v>3045</v>
      </c>
    </row>
    <row r="1143" spans="19:19" x14ac:dyDescent="0.2">
      <c r="S1143" s="1">
        <v>3046</v>
      </c>
    </row>
    <row r="1144" spans="19:19" x14ac:dyDescent="0.2">
      <c r="S1144" s="1">
        <v>3047</v>
      </c>
    </row>
    <row r="1145" spans="19:19" x14ac:dyDescent="0.2">
      <c r="S1145" s="1">
        <v>3048</v>
      </c>
    </row>
    <row r="1146" spans="19:19" x14ac:dyDescent="0.2">
      <c r="S1146" s="1">
        <v>3049</v>
      </c>
    </row>
    <row r="1147" spans="19:19" x14ac:dyDescent="0.2">
      <c r="S1147" s="1">
        <v>3050</v>
      </c>
    </row>
    <row r="1148" spans="19:19" x14ac:dyDescent="0.2">
      <c r="S1148" s="1">
        <v>3051</v>
      </c>
    </row>
    <row r="1149" spans="19:19" x14ac:dyDescent="0.2">
      <c r="S1149" s="1">
        <v>3052</v>
      </c>
    </row>
    <row r="1150" spans="19:19" x14ac:dyDescent="0.2">
      <c r="S1150" s="1">
        <v>3053</v>
      </c>
    </row>
    <row r="1151" spans="19:19" x14ac:dyDescent="0.2">
      <c r="S1151" s="1">
        <v>3054</v>
      </c>
    </row>
    <row r="1152" spans="19:19" x14ac:dyDescent="0.2">
      <c r="S1152" s="1">
        <v>3055</v>
      </c>
    </row>
    <row r="1153" spans="19:19" x14ac:dyDescent="0.2">
      <c r="S1153" s="1">
        <v>3056</v>
      </c>
    </row>
    <row r="1154" spans="19:19" x14ac:dyDescent="0.2">
      <c r="S1154" s="1">
        <v>3057</v>
      </c>
    </row>
    <row r="1155" spans="19:19" x14ac:dyDescent="0.2">
      <c r="S1155" s="1">
        <v>3058</v>
      </c>
    </row>
    <row r="1156" spans="19:19" x14ac:dyDescent="0.2">
      <c r="S1156" s="1">
        <v>3059</v>
      </c>
    </row>
    <row r="1157" spans="19:19" x14ac:dyDescent="0.2">
      <c r="S1157" s="1">
        <v>3060</v>
      </c>
    </row>
    <row r="1158" spans="19:19" x14ac:dyDescent="0.2">
      <c r="S1158" s="1">
        <v>3061</v>
      </c>
    </row>
    <row r="1159" spans="19:19" x14ac:dyDescent="0.2">
      <c r="S1159" s="1">
        <v>3062</v>
      </c>
    </row>
    <row r="1160" spans="19:19" x14ac:dyDescent="0.2">
      <c r="S1160" s="1">
        <v>3063</v>
      </c>
    </row>
    <row r="1161" spans="19:19" x14ac:dyDescent="0.2">
      <c r="S1161" s="1">
        <v>3064</v>
      </c>
    </row>
    <row r="1162" spans="19:19" x14ac:dyDescent="0.2">
      <c r="S1162" s="1">
        <v>3065</v>
      </c>
    </row>
    <row r="1163" spans="19:19" x14ac:dyDescent="0.2">
      <c r="S1163" s="1">
        <v>3066</v>
      </c>
    </row>
    <row r="1164" spans="19:19" x14ac:dyDescent="0.2">
      <c r="S1164" s="1">
        <v>3067</v>
      </c>
    </row>
    <row r="1165" spans="19:19" x14ac:dyDescent="0.2">
      <c r="S1165" s="1">
        <v>3068</v>
      </c>
    </row>
    <row r="1166" spans="19:19" x14ac:dyDescent="0.2">
      <c r="S1166" s="1">
        <v>3069</v>
      </c>
    </row>
    <row r="1167" spans="19:19" x14ac:dyDescent="0.2">
      <c r="S1167" s="1">
        <v>3070</v>
      </c>
    </row>
    <row r="1168" spans="19:19" x14ac:dyDescent="0.2">
      <c r="S1168" s="1">
        <v>3071</v>
      </c>
    </row>
    <row r="1169" spans="19:19" x14ac:dyDescent="0.2">
      <c r="S1169" s="1">
        <v>3072</v>
      </c>
    </row>
    <row r="1170" spans="19:19" x14ac:dyDescent="0.2">
      <c r="S1170" s="1">
        <v>3073</v>
      </c>
    </row>
    <row r="1171" spans="19:19" x14ac:dyDescent="0.2">
      <c r="S1171" s="1">
        <v>3074</v>
      </c>
    </row>
    <row r="1172" spans="19:19" x14ac:dyDescent="0.2">
      <c r="S1172" s="1">
        <v>3075</v>
      </c>
    </row>
    <row r="1173" spans="19:19" x14ac:dyDescent="0.2">
      <c r="S1173" s="1">
        <v>3076</v>
      </c>
    </row>
    <row r="1174" spans="19:19" x14ac:dyDescent="0.2">
      <c r="S1174" s="1">
        <v>3077</v>
      </c>
    </row>
    <row r="1175" spans="19:19" x14ac:dyDescent="0.2">
      <c r="S1175" s="1">
        <v>3078</v>
      </c>
    </row>
    <row r="1176" spans="19:19" x14ac:dyDescent="0.2">
      <c r="S1176" s="1">
        <v>3079</v>
      </c>
    </row>
    <row r="1177" spans="19:19" x14ac:dyDescent="0.2">
      <c r="S1177" s="1">
        <v>3080</v>
      </c>
    </row>
    <row r="1178" spans="19:19" x14ac:dyDescent="0.2">
      <c r="S1178" s="1">
        <v>3081</v>
      </c>
    </row>
    <row r="1179" spans="19:19" x14ac:dyDescent="0.2">
      <c r="S1179" s="1">
        <v>3082</v>
      </c>
    </row>
    <row r="1180" spans="19:19" x14ac:dyDescent="0.2">
      <c r="S1180" s="1">
        <v>3083</v>
      </c>
    </row>
    <row r="1181" spans="19:19" x14ac:dyDescent="0.2">
      <c r="S1181" s="1">
        <v>3084</v>
      </c>
    </row>
    <row r="1182" spans="19:19" x14ac:dyDescent="0.2">
      <c r="S1182" s="1">
        <v>3085</v>
      </c>
    </row>
    <row r="1183" spans="19:19" x14ac:dyDescent="0.2">
      <c r="S1183" s="1">
        <v>3086</v>
      </c>
    </row>
    <row r="1184" spans="19:19" x14ac:dyDescent="0.2">
      <c r="S1184" s="1">
        <v>3087</v>
      </c>
    </row>
    <row r="1185" spans="19:19" x14ac:dyDescent="0.2">
      <c r="S1185" s="1">
        <v>3088</v>
      </c>
    </row>
    <row r="1186" spans="19:19" x14ac:dyDescent="0.2">
      <c r="S1186" s="1">
        <v>3089</v>
      </c>
    </row>
    <row r="1187" spans="19:19" x14ac:dyDescent="0.2">
      <c r="S1187" s="1">
        <v>3090</v>
      </c>
    </row>
    <row r="1188" spans="19:19" x14ac:dyDescent="0.2">
      <c r="S1188" s="1">
        <v>3091</v>
      </c>
    </row>
    <row r="1189" spans="19:19" x14ac:dyDescent="0.2">
      <c r="S1189" s="1">
        <v>3092</v>
      </c>
    </row>
    <row r="1190" spans="19:19" x14ac:dyDescent="0.2">
      <c r="S1190" s="1">
        <v>3093</v>
      </c>
    </row>
    <row r="1191" spans="19:19" x14ac:dyDescent="0.2">
      <c r="S1191" s="1">
        <v>3094</v>
      </c>
    </row>
    <row r="1192" spans="19:19" x14ac:dyDescent="0.2">
      <c r="S1192" s="1">
        <v>3095</v>
      </c>
    </row>
    <row r="1193" spans="19:19" x14ac:dyDescent="0.2">
      <c r="S1193" s="1">
        <v>3096</v>
      </c>
    </row>
    <row r="1194" spans="19:19" x14ac:dyDescent="0.2">
      <c r="S1194" s="1">
        <v>3097</v>
      </c>
    </row>
    <row r="1195" spans="19:19" x14ac:dyDescent="0.2">
      <c r="S1195" s="1">
        <v>3098</v>
      </c>
    </row>
    <row r="1196" spans="19:19" x14ac:dyDescent="0.2">
      <c r="S1196" s="1">
        <v>3099</v>
      </c>
    </row>
    <row r="1197" spans="19:19" x14ac:dyDescent="0.2">
      <c r="S1197" s="1">
        <v>3100</v>
      </c>
    </row>
    <row r="1198" spans="19:19" x14ac:dyDescent="0.2">
      <c r="S1198" s="1">
        <v>3101</v>
      </c>
    </row>
    <row r="1199" spans="19:19" x14ac:dyDescent="0.2">
      <c r="S1199" s="1">
        <v>3102</v>
      </c>
    </row>
    <row r="1200" spans="19:19" x14ac:dyDescent="0.2">
      <c r="S1200" s="1">
        <v>3103</v>
      </c>
    </row>
    <row r="1201" spans="19:19" x14ac:dyDescent="0.2">
      <c r="S1201" s="1">
        <v>3104</v>
      </c>
    </row>
    <row r="1202" spans="19:19" x14ac:dyDescent="0.2">
      <c r="S1202" s="1">
        <v>3105</v>
      </c>
    </row>
    <row r="1203" spans="19:19" x14ac:dyDescent="0.2">
      <c r="S1203" s="1">
        <v>3106</v>
      </c>
    </row>
    <row r="1204" spans="19:19" x14ac:dyDescent="0.2">
      <c r="S1204" s="1">
        <v>3107</v>
      </c>
    </row>
    <row r="1205" spans="19:19" x14ac:dyDescent="0.2">
      <c r="S1205" s="1">
        <v>3108</v>
      </c>
    </row>
    <row r="1206" spans="19:19" x14ac:dyDescent="0.2">
      <c r="S1206" s="1">
        <v>3109</v>
      </c>
    </row>
    <row r="1207" spans="19:19" x14ac:dyDescent="0.2">
      <c r="S1207" s="1">
        <v>3110</v>
      </c>
    </row>
    <row r="1208" spans="19:19" x14ac:dyDescent="0.2">
      <c r="S1208" s="1">
        <v>3111</v>
      </c>
    </row>
    <row r="1209" spans="19:19" x14ac:dyDescent="0.2">
      <c r="S1209" s="1">
        <v>3112</v>
      </c>
    </row>
    <row r="1210" spans="19:19" x14ac:dyDescent="0.2">
      <c r="S1210" s="1">
        <v>3113</v>
      </c>
    </row>
    <row r="1211" spans="19:19" x14ac:dyDescent="0.2">
      <c r="S1211" s="1">
        <v>3114</v>
      </c>
    </row>
    <row r="1212" spans="19:19" x14ac:dyDescent="0.2">
      <c r="S1212" s="1">
        <v>3115</v>
      </c>
    </row>
    <row r="1213" spans="19:19" x14ac:dyDescent="0.2">
      <c r="S1213" s="1">
        <v>3116</v>
      </c>
    </row>
    <row r="1214" spans="19:19" x14ac:dyDescent="0.2">
      <c r="S1214" s="1">
        <v>3117</v>
      </c>
    </row>
    <row r="1215" spans="19:19" x14ac:dyDescent="0.2">
      <c r="S1215" s="1">
        <v>3118</v>
      </c>
    </row>
    <row r="1216" spans="19:19" x14ac:dyDescent="0.2">
      <c r="S1216" s="1">
        <v>3119</v>
      </c>
    </row>
    <row r="1217" spans="19:19" x14ac:dyDescent="0.2">
      <c r="S1217" s="1">
        <v>3120</v>
      </c>
    </row>
    <row r="1218" spans="19:19" x14ac:dyDescent="0.2">
      <c r="S1218" s="1">
        <v>3121</v>
      </c>
    </row>
    <row r="1219" spans="19:19" x14ac:dyDescent="0.2">
      <c r="S1219" s="1">
        <v>3122</v>
      </c>
    </row>
    <row r="1220" spans="19:19" x14ac:dyDescent="0.2">
      <c r="S1220" s="1">
        <v>3123</v>
      </c>
    </row>
    <row r="1221" spans="19:19" x14ac:dyDescent="0.2">
      <c r="S1221" s="1">
        <v>3124</v>
      </c>
    </row>
    <row r="1222" spans="19:19" x14ac:dyDescent="0.2">
      <c r="S1222" s="1">
        <v>3125</v>
      </c>
    </row>
    <row r="1223" spans="19:19" x14ac:dyDescent="0.2">
      <c r="S1223" s="1">
        <v>3126</v>
      </c>
    </row>
    <row r="1224" spans="19:19" x14ac:dyDescent="0.2">
      <c r="S1224" s="1">
        <v>3127</v>
      </c>
    </row>
    <row r="1225" spans="19:19" x14ac:dyDescent="0.2">
      <c r="S1225" s="1">
        <v>3128</v>
      </c>
    </row>
    <row r="1226" spans="19:19" x14ac:dyDescent="0.2">
      <c r="S1226" s="1">
        <v>3129</v>
      </c>
    </row>
    <row r="1227" spans="19:19" x14ac:dyDescent="0.2">
      <c r="S1227" s="1">
        <v>3130</v>
      </c>
    </row>
    <row r="1228" spans="19:19" x14ac:dyDescent="0.2">
      <c r="S1228" s="1">
        <v>3131</v>
      </c>
    </row>
    <row r="1229" spans="19:19" x14ac:dyDescent="0.2">
      <c r="S1229" s="1">
        <v>3132</v>
      </c>
    </row>
    <row r="1230" spans="19:19" x14ac:dyDescent="0.2">
      <c r="S1230" s="1">
        <v>3133</v>
      </c>
    </row>
    <row r="1231" spans="19:19" x14ac:dyDescent="0.2">
      <c r="S1231" s="1">
        <v>3134</v>
      </c>
    </row>
    <row r="1232" spans="19:19" x14ac:dyDescent="0.2">
      <c r="S1232" s="1">
        <v>3135</v>
      </c>
    </row>
    <row r="1233" spans="19:19" x14ac:dyDescent="0.2">
      <c r="S1233" s="1">
        <v>3136</v>
      </c>
    </row>
    <row r="1234" spans="19:19" x14ac:dyDescent="0.2">
      <c r="S1234" s="1">
        <v>3137</v>
      </c>
    </row>
    <row r="1235" spans="19:19" x14ac:dyDescent="0.2">
      <c r="S1235" s="1">
        <v>3138</v>
      </c>
    </row>
    <row r="1236" spans="19:19" x14ac:dyDescent="0.2">
      <c r="S1236" s="1">
        <v>3139</v>
      </c>
    </row>
    <row r="1237" spans="19:19" x14ac:dyDescent="0.2">
      <c r="S1237" s="1">
        <v>3140</v>
      </c>
    </row>
    <row r="1238" spans="19:19" x14ac:dyDescent="0.2">
      <c r="S1238" s="1">
        <v>3141</v>
      </c>
    </row>
    <row r="1239" spans="19:19" x14ac:dyDescent="0.2">
      <c r="S1239" s="1">
        <v>3142</v>
      </c>
    </row>
    <row r="1240" spans="19:19" x14ac:dyDescent="0.2">
      <c r="S1240" s="1">
        <v>3143</v>
      </c>
    </row>
    <row r="1241" spans="19:19" x14ac:dyDescent="0.2">
      <c r="S1241" s="1">
        <v>3144</v>
      </c>
    </row>
    <row r="1242" spans="19:19" x14ac:dyDescent="0.2">
      <c r="S1242" s="1">
        <v>3145</v>
      </c>
    </row>
    <row r="1243" spans="19:19" x14ac:dyDescent="0.2">
      <c r="S1243" s="1">
        <v>3146</v>
      </c>
    </row>
    <row r="1244" spans="19:19" x14ac:dyDescent="0.2">
      <c r="S1244" s="1">
        <v>3147</v>
      </c>
    </row>
    <row r="1245" spans="19:19" x14ac:dyDescent="0.2">
      <c r="S1245" s="1">
        <v>3148</v>
      </c>
    </row>
    <row r="1246" spans="19:19" x14ac:dyDescent="0.2">
      <c r="S1246" s="1">
        <v>3149</v>
      </c>
    </row>
    <row r="1247" spans="19:19" x14ac:dyDescent="0.2">
      <c r="S1247" s="1">
        <v>3150</v>
      </c>
    </row>
    <row r="1248" spans="19:19" x14ac:dyDescent="0.2">
      <c r="S1248" s="1">
        <v>3151</v>
      </c>
    </row>
    <row r="1249" spans="19:19" x14ac:dyDescent="0.2">
      <c r="S1249" s="1">
        <v>3152</v>
      </c>
    </row>
    <row r="1250" spans="19:19" x14ac:dyDescent="0.2">
      <c r="S1250" s="1">
        <v>3153</v>
      </c>
    </row>
    <row r="1251" spans="19:19" x14ac:dyDescent="0.2">
      <c r="S1251" s="1">
        <v>3154</v>
      </c>
    </row>
    <row r="1252" spans="19:19" x14ac:dyDescent="0.2">
      <c r="S1252" s="1">
        <v>3155</v>
      </c>
    </row>
    <row r="1253" spans="19:19" x14ac:dyDescent="0.2">
      <c r="S1253" s="1">
        <v>3156</v>
      </c>
    </row>
    <row r="1254" spans="19:19" x14ac:dyDescent="0.2">
      <c r="S1254" s="1">
        <v>3157</v>
      </c>
    </row>
    <row r="1255" spans="19:19" x14ac:dyDescent="0.2">
      <c r="S1255" s="1">
        <v>3158</v>
      </c>
    </row>
    <row r="1256" spans="19:19" x14ac:dyDescent="0.2">
      <c r="S1256" s="1">
        <v>3159</v>
      </c>
    </row>
    <row r="1257" spans="19:19" x14ac:dyDescent="0.2">
      <c r="S1257" s="1">
        <v>3160</v>
      </c>
    </row>
    <row r="1258" spans="19:19" x14ac:dyDescent="0.2">
      <c r="S1258" s="1">
        <v>3161</v>
      </c>
    </row>
    <row r="1259" spans="19:19" x14ac:dyDescent="0.2">
      <c r="S1259" s="1">
        <v>3162</v>
      </c>
    </row>
    <row r="1260" spans="19:19" x14ac:dyDescent="0.2">
      <c r="S1260" s="1">
        <v>3163</v>
      </c>
    </row>
    <row r="1261" spans="19:19" x14ac:dyDescent="0.2">
      <c r="S1261" s="1">
        <v>3164</v>
      </c>
    </row>
    <row r="1262" spans="19:19" x14ac:dyDescent="0.2">
      <c r="S1262" s="1">
        <v>3165</v>
      </c>
    </row>
    <row r="1263" spans="19:19" x14ac:dyDescent="0.2">
      <c r="S1263" s="1">
        <v>3166</v>
      </c>
    </row>
    <row r="1264" spans="19:19" x14ac:dyDescent="0.2">
      <c r="S1264" s="1">
        <v>3167</v>
      </c>
    </row>
    <row r="1265" spans="19:19" x14ac:dyDescent="0.2">
      <c r="S1265" s="1">
        <v>3168</v>
      </c>
    </row>
    <row r="1266" spans="19:19" x14ac:dyDescent="0.2">
      <c r="S1266" s="1">
        <v>3169</v>
      </c>
    </row>
    <row r="1267" spans="19:19" x14ac:dyDescent="0.2">
      <c r="S1267" s="1">
        <v>3170</v>
      </c>
    </row>
    <row r="1268" spans="19:19" x14ac:dyDescent="0.2">
      <c r="S1268" s="1">
        <v>3171</v>
      </c>
    </row>
    <row r="1269" spans="19:19" x14ac:dyDescent="0.2">
      <c r="S1269" s="1">
        <v>3172</v>
      </c>
    </row>
    <row r="1270" spans="19:19" x14ac:dyDescent="0.2">
      <c r="S1270" s="1">
        <v>3173</v>
      </c>
    </row>
    <row r="1271" spans="19:19" x14ac:dyDescent="0.2">
      <c r="S1271" s="1">
        <v>3174</v>
      </c>
    </row>
    <row r="1272" spans="19:19" x14ac:dyDescent="0.2">
      <c r="S1272" s="1">
        <v>3175</v>
      </c>
    </row>
    <row r="1273" spans="19:19" x14ac:dyDescent="0.2">
      <c r="S1273" s="1">
        <v>3176</v>
      </c>
    </row>
    <row r="1274" spans="19:19" x14ac:dyDescent="0.2">
      <c r="S1274" s="1">
        <v>3177</v>
      </c>
    </row>
    <row r="1275" spans="19:19" x14ac:dyDescent="0.2">
      <c r="S1275" s="1">
        <v>3178</v>
      </c>
    </row>
    <row r="1276" spans="19:19" x14ac:dyDescent="0.2">
      <c r="S1276" s="1">
        <v>3179</v>
      </c>
    </row>
    <row r="1277" spans="19:19" x14ac:dyDescent="0.2">
      <c r="S1277" s="1">
        <v>3180</v>
      </c>
    </row>
    <row r="1278" spans="19:19" x14ac:dyDescent="0.2">
      <c r="S1278" s="1">
        <v>3181</v>
      </c>
    </row>
    <row r="1279" spans="19:19" x14ac:dyDescent="0.2">
      <c r="S1279" s="1">
        <v>3182</v>
      </c>
    </row>
    <row r="1280" spans="19:19" x14ac:dyDescent="0.2">
      <c r="S1280" s="1">
        <v>3183</v>
      </c>
    </row>
    <row r="1281" spans="19:19" x14ac:dyDescent="0.2">
      <c r="S1281" s="1">
        <v>3184</v>
      </c>
    </row>
    <row r="1282" spans="19:19" x14ac:dyDescent="0.2">
      <c r="S1282" s="1">
        <v>3185</v>
      </c>
    </row>
    <row r="1283" spans="19:19" x14ac:dyDescent="0.2">
      <c r="S1283" s="1">
        <v>3186</v>
      </c>
    </row>
    <row r="1284" spans="19:19" x14ac:dyDescent="0.2">
      <c r="S1284" s="1">
        <v>3187</v>
      </c>
    </row>
    <row r="1285" spans="19:19" x14ac:dyDescent="0.2">
      <c r="S1285" s="1">
        <v>3188</v>
      </c>
    </row>
    <row r="1286" spans="19:19" x14ac:dyDescent="0.2">
      <c r="S1286" s="1">
        <v>3189</v>
      </c>
    </row>
    <row r="1287" spans="19:19" x14ac:dyDescent="0.2">
      <c r="S1287" s="1">
        <v>3190</v>
      </c>
    </row>
    <row r="1288" spans="19:19" x14ac:dyDescent="0.2">
      <c r="S1288" s="1">
        <v>3191</v>
      </c>
    </row>
    <row r="1289" spans="19:19" x14ac:dyDescent="0.2">
      <c r="S1289" s="1">
        <v>3192</v>
      </c>
    </row>
    <row r="1290" spans="19:19" x14ac:dyDescent="0.2">
      <c r="S1290" s="1">
        <v>3193</v>
      </c>
    </row>
    <row r="1291" spans="19:19" x14ac:dyDescent="0.2">
      <c r="S1291" s="1">
        <v>3194</v>
      </c>
    </row>
    <row r="1292" spans="19:19" x14ac:dyDescent="0.2">
      <c r="S1292" s="1">
        <v>3195</v>
      </c>
    </row>
    <row r="1293" spans="19:19" x14ac:dyDescent="0.2">
      <c r="S1293" s="1">
        <v>3196</v>
      </c>
    </row>
    <row r="1294" spans="19:19" x14ac:dyDescent="0.2">
      <c r="S1294" s="1">
        <v>3197</v>
      </c>
    </row>
    <row r="1295" spans="19:19" x14ac:dyDescent="0.2">
      <c r="S1295" s="1">
        <v>3198</v>
      </c>
    </row>
    <row r="1296" spans="19:19" x14ac:dyDescent="0.2">
      <c r="S1296" s="1">
        <v>3199</v>
      </c>
    </row>
    <row r="1297" spans="19:19" x14ac:dyDescent="0.2">
      <c r="S1297" s="1">
        <v>3200</v>
      </c>
    </row>
  </sheetData>
  <sheetProtection algorithmName="SHA-512" hashValue="uad1bzouYIIARiVz+HxttLMlbHzdk5cmsTEetfutKly/KLy5rC2DnMToHDmTAJ7ZTVOkAfq37p8OaqarxU6C5A==" saltValue="pwvNUS4P3G3Lln3DRIiXuQ==" spinCount="100000" sheet="1" objects="1" scenarios="1" sort="0" autoFilter="0"/>
  <protectedRanges>
    <protectedRange sqref="I5:I13" name="gegevens"/>
  </protectedRanges>
  <autoFilter ref="A20:W77" xr:uid="{00000000-0009-0000-0000-000002000000}"/>
  <mergeCells count="73">
    <mergeCell ref="A72:D72"/>
    <mergeCell ref="A73:D73"/>
    <mergeCell ref="A74:B74"/>
    <mergeCell ref="C74:D74"/>
    <mergeCell ref="A75:B75"/>
    <mergeCell ref="C75:D75"/>
    <mergeCell ref="D14:E14"/>
    <mergeCell ref="A79:B79"/>
    <mergeCell ref="A78:B78"/>
    <mergeCell ref="A80:B80"/>
    <mergeCell ref="A64:B64"/>
    <mergeCell ref="A71:B71"/>
    <mergeCell ref="A68:B68"/>
    <mergeCell ref="A69:B69"/>
    <mergeCell ref="A65:B65"/>
    <mergeCell ref="A66:B66"/>
    <mergeCell ref="A70:B70"/>
    <mergeCell ref="A49:B49"/>
    <mergeCell ref="A50:B50"/>
    <mergeCell ref="A51:B51"/>
    <mergeCell ref="A52:B52"/>
    <mergeCell ref="A67:B67"/>
    <mergeCell ref="A3:B3"/>
    <mergeCell ref="A22:B22"/>
    <mergeCell ref="B16:C17"/>
    <mergeCell ref="B20:B21"/>
    <mergeCell ref="A48:B48"/>
    <mergeCell ref="A35:B35"/>
    <mergeCell ref="A41:B41"/>
    <mergeCell ref="A25:B25"/>
    <mergeCell ref="A46:B46"/>
    <mergeCell ref="A30:B30"/>
    <mergeCell ref="A31:B31"/>
    <mergeCell ref="A32:B32"/>
    <mergeCell ref="A42:B42"/>
    <mergeCell ref="A38:B38"/>
    <mergeCell ref="A37:B37"/>
    <mergeCell ref="D5:E5"/>
    <mergeCell ref="D6:E6"/>
    <mergeCell ref="D7:E7"/>
    <mergeCell ref="D13:E13"/>
    <mergeCell ref="D8:E8"/>
    <mergeCell ref="D10:E10"/>
    <mergeCell ref="D9:E9"/>
    <mergeCell ref="D11:E11"/>
    <mergeCell ref="D12:E12"/>
    <mergeCell ref="I21:I22"/>
    <mergeCell ref="A27:B27"/>
    <mergeCell ref="A28:B28"/>
    <mergeCell ref="A24:B24"/>
    <mergeCell ref="A47:B47"/>
    <mergeCell ref="A29:B29"/>
    <mergeCell ref="A23:B23"/>
    <mergeCell ref="A39:B39"/>
    <mergeCell ref="A40:B40"/>
    <mergeCell ref="A26:B26"/>
    <mergeCell ref="A33:B33"/>
    <mergeCell ref="A34:B34"/>
    <mergeCell ref="A45:B45"/>
    <mergeCell ref="A36:B36"/>
    <mergeCell ref="A44:B44"/>
    <mergeCell ref="A43:B43"/>
    <mergeCell ref="A53:B53"/>
    <mergeCell ref="A54:B54"/>
    <mergeCell ref="A63:B63"/>
    <mergeCell ref="A57:B57"/>
    <mergeCell ref="A58:B58"/>
    <mergeCell ref="A59:B59"/>
    <mergeCell ref="A55:B55"/>
    <mergeCell ref="A56:B56"/>
    <mergeCell ref="A60:B60"/>
    <mergeCell ref="A61:B61"/>
    <mergeCell ref="A62:B62"/>
  </mergeCells>
  <phoneticPr fontId="0" type="noConversion"/>
  <dataValidations disablePrompts="1" count="8">
    <dataValidation type="list" allowBlank="1" showInputMessage="1" showErrorMessage="1" sqref="I7" xr:uid="{00000000-0002-0000-0200-000000000000}">
      <formula1>$M$8:$M$10</formula1>
    </dataValidation>
    <dataValidation type="list" allowBlank="1" showInputMessage="1" showErrorMessage="1" sqref="I13" xr:uid="{00000000-0002-0000-0200-000001000000}">
      <formula1>$M$12:$M$14</formula1>
    </dataValidation>
    <dataValidation type="list" allowBlank="1" showInputMessage="1" showErrorMessage="1" sqref="I11 I9" xr:uid="{00000000-0002-0000-0200-000002000000}">
      <formula1>$O$8:$O$10</formula1>
    </dataValidation>
    <dataValidation type="list" allowBlank="1" showInputMessage="1" showErrorMessage="1" sqref="I12 I10" xr:uid="{00000000-0002-0000-0200-000003000000}">
      <formula1>$M$15:$M$17</formula1>
    </dataValidation>
    <dataValidation type="list" allowBlank="1" showInputMessage="1" showErrorMessage="1" sqref="I14" xr:uid="{00000000-0002-0000-0200-000004000000}">
      <formula1>$M$23:$M$25</formula1>
    </dataValidation>
    <dataValidation type="list" allowBlank="1" showInputMessage="1" showErrorMessage="1" sqref="I5" xr:uid="{00000000-0002-0000-0200-000005000000}">
      <formula1>$Q$6:$Q$29</formula1>
    </dataValidation>
    <dataValidation type="list" allowBlank="1" showInputMessage="1" showErrorMessage="1" sqref="I8" xr:uid="{00000000-0002-0000-0200-000006000000}">
      <formula1>$N$1:$N$3</formula1>
    </dataValidation>
    <dataValidation type="list" allowBlank="1" showInputMessage="1" showErrorMessage="1" sqref="I6" xr:uid="{00000000-0002-0000-0200-000007000000}">
      <formula1>$S$6:$S$1297</formula1>
    </dataValidation>
  </dataValidations>
  <hyperlinks>
    <hyperlink ref="I17" location="'Schema overzicht'!A1" display="Terug naar 'Schema overzicht'!" xr:uid="{00000000-0004-0000-02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ignoredErrors>
    <ignoredError sqref="A39:B4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7" r:id="rId4" name="Button 65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" name="Button 66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Z1300"/>
  <sheetViews>
    <sheetView view="pageBreakPreview" zoomScaleNormal="70" zoomScaleSheetLayoutView="10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16.14062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2" t="s">
        <v>17</v>
      </c>
      <c r="B1" s="53"/>
      <c r="C1" s="53"/>
      <c r="D1" s="53"/>
      <c r="E1" s="54"/>
      <c r="F1" s="55"/>
      <c r="G1" s="56"/>
      <c r="H1" s="56"/>
      <c r="I1" s="57" t="s">
        <v>11</v>
      </c>
      <c r="L1" s="5"/>
      <c r="N1" s="6" t="s">
        <v>9</v>
      </c>
      <c r="O1" s="6"/>
      <c r="P1" s="6"/>
    </row>
    <row r="2" spans="1:19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L3" s="6"/>
      <c r="N3" s="8" t="s">
        <v>53</v>
      </c>
      <c r="O3" s="6"/>
      <c r="P3" s="6"/>
    </row>
    <row r="4" spans="1:19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L4" s="6"/>
      <c r="O4" s="6"/>
      <c r="P4" s="6"/>
    </row>
    <row r="5" spans="1:19" ht="16.5" customHeight="1" x14ac:dyDescent="0.2">
      <c r="A5" s="66"/>
      <c r="B5" s="67"/>
      <c r="C5" s="68"/>
      <c r="D5" s="295" t="s">
        <v>57</v>
      </c>
      <c r="E5" s="296"/>
      <c r="F5" s="123"/>
      <c r="G5" s="124"/>
      <c r="H5" s="124"/>
      <c r="I5" s="125" t="s">
        <v>49</v>
      </c>
      <c r="L5" s="6"/>
      <c r="O5" s="6"/>
      <c r="P5" s="6"/>
    </row>
    <row r="6" spans="1:19" ht="16.5" customHeight="1" x14ac:dyDescent="0.2">
      <c r="A6" s="66"/>
      <c r="B6" s="66"/>
      <c r="C6" s="68"/>
      <c r="D6" s="297" t="s">
        <v>63</v>
      </c>
      <c r="E6" s="298"/>
      <c r="F6" s="69"/>
      <c r="G6" s="70"/>
      <c r="H6" s="70"/>
      <c r="I6" s="126" t="s">
        <v>50</v>
      </c>
      <c r="L6" s="6"/>
      <c r="O6" s="3"/>
      <c r="P6" s="3"/>
    </row>
    <row r="7" spans="1:19" ht="16.5" customHeight="1" x14ac:dyDescent="0.2">
      <c r="A7" s="66"/>
      <c r="B7" s="66"/>
      <c r="C7" s="68"/>
      <c r="D7" s="297" t="s">
        <v>58</v>
      </c>
      <c r="E7" s="298"/>
      <c r="F7" s="72"/>
      <c r="G7" s="70"/>
      <c r="H7" s="70"/>
      <c r="I7" s="126" t="s">
        <v>52</v>
      </c>
      <c r="Q7" s="7" t="s">
        <v>49</v>
      </c>
      <c r="S7" s="7" t="s">
        <v>50</v>
      </c>
    </row>
    <row r="8" spans="1:19" ht="16.5" customHeight="1" x14ac:dyDescent="0.2">
      <c r="A8" s="66"/>
      <c r="B8" s="66"/>
      <c r="C8" s="68"/>
      <c r="D8" s="271" t="s">
        <v>64</v>
      </c>
      <c r="E8" s="272"/>
      <c r="F8" s="75"/>
      <c r="G8" s="70"/>
      <c r="H8" s="127"/>
      <c r="I8" s="126" t="s">
        <v>53</v>
      </c>
      <c r="Q8" s="1">
        <v>1</v>
      </c>
      <c r="S8" s="1">
        <v>1900</v>
      </c>
    </row>
    <row r="9" spans="1:19" ht="16.5" customHeight="1" x14ac:dyDescent="0.2">
      <c r="A9" s="73"/>
      <c r="B9" s="74"/>
      <c r="C9" s="68"/>
      <c r="D9" s="297" t="s">
        <v>59</v>
      </c>
      <c r="E9" s="298"/>
      <c r="F9" s="72"/>
      <c r="G9" s="70"/>
      <c r="H9" s="70"/>
      <c r="I9" s="126" t="s">
        <v>51</v>
      </c>
      <c r="M9" s="7" t="s">
        <v>52</v>
      </c>
      <c r="O9" s="7" t="s">
        <v>51</v>
      </c>
      <c r="Q9" s="1">
        <v>2</v>
      </c>
      <c r="S9" s="1">
        <v>1901</v>
      </c>
    </row>
    <row r="10" spans="1:19" ht="16.5" customHeight="1" x14ac:dyDescent="0.2">
      <c r="A10" s="76"/>
      <c r="B10" s="68"/>
      <c r="C10" s="68"/>
      <c r="D10" s="271" t="str">
        <f>IF(I9=180,"Situatie links (vlak/negge)","")</f>
        <v/>
      </c>
      <c r="E10" s="272"/>
      <c r="F10" s="75"/>
      <c r="G10" s="70"/>
      <c r="H10" s="70"/>
      <c r="I10" s="126"/>
      <c r="M10" s="1" t="s">
        <v>36</v>
      </c>
      <c r="O10" s="1">
        <v>90</v>
      </c>
      <c r="Q10" s="1">
        <v>3</v>
      </c>
      <c r="S10" s="1">
        <v>1902</v>
      </c>
    </row>
    <row r="11" spans="1:19" ht="16.5" customHeight="1" x14ac:dyDescent="0.2">
      <c r="A11" s="76"/>
      <c r="B11" s="68"/>
      <c r="C11" s="68"/>
      <c r="D11" s="302" t="s">
        <v>67</v>
      </c>
      <c r="E11" s="303"/>
      <c r="F11" s="110"/>
      <c r="G11" s="70"/>
      <c r="H11" s="70"/>
      <c r="I11" s="126" t="s">
        <v>70</v>
      </c>
      <c r="M11" s="1" t="s">
        <v>37</v>
      </c>
      <c r="O11" s="1">
        <v>180</v>
      </c>
      <c r="Q11" s="1">
        <v>4</v>
      </c>
      <c r="S11" s="1">
        <v>1903</v>
      </c>
    </row>
    <row r="12" spans="1:19" ht="16.5" customHeight="1" x14ac:dyDescent="0.2">
      <c r="A12" s="76"/>
      <c r="B12" s="68"/>
      <c r="C12" s="68"/>
      <c r="D12" s="271" t="s">
        <v>68</v>
      </c>
      <c r="E12" s="272"/>
      <c r="F12" s="111"/>
      <c r="G12" s="70"/>
      <c r="H12" s="70"/>
      <c r="I12" s="126" t="s">
        <v>54</v>
      </c>
      <c r="M12" s="7"/>
      <c r="Q12" s="1">
        <v>5</v>
      </c>
      <c r="S12" s="1">
        <v>1904</v>
      </c>
    </row>
    <row r="13" spans="1:19" ht="16.5" customHeight="1" thickBot="1" x14ac:dyDescent="0.25">
      <c r="A13" s="76"/>
      <c r="B13" s="68"/>
      <c r="C13" s="68"/>
      <c r="D13" s="263" t="s">
        <v>69</v>
      </c>
      <c r="E13" s="264"/>
      <c r="F13" s="128"/>
      <c r="G13" s="129"/>
      <c r="H13" s="129"/>
      <c r="I13" s="20" t="s">
        <v>55</v>
      </c>
      <c r="M13" s="7" t="s">
        <v>54</v>
      </c>
      <c r="Q13" s="1">
        <v>6</v>
      </c>
      <c r="S13" s="1">
        <v>1905</v>
      </c>
    </row>
    <row r="14" spans="1:19" ht="16.5" customHeight="1" thickBot="1" x14ac:dyDescent="0.25">
      <c r="A14" s="80"/>
      <c r="B14" s="68"/>
      <c r="C14" s="68"/>
      <c r="D14" s="304"/>
      <c r="E14" s="305"/>
      <c r="F14" s="33"/>
      <c r="I14" s="130"/>
      <c r="M14" s="1" t="s">
        <v>38</v>
      </c>
      <c r="Q14" s="1">
        <v>7</v>
      </c>
      <c r="S14" s="1">
        <v>1906</v>
      </c>
    </row>
    <row r="15" spans="1:19" ht="16.5" customHeight="1" x14ac:dyDescent="0.2">
      <c r="A15" s="76"/>
      <c r="B15" s="81" t="str">
        <f>IF(OR(NOT(B16=""),NOT(B18=""),NOT(B19="")),"Opmerkingen","")</f>
        <v>Opmerkingen</v>
      </c>
      <c r="C15" s="82"/>
      <c r="E15" s="83"/>
      <c r="M15" s="1" t="s">
        <v>39</v>
      </c>
      <c r="Q15" s="1">
        <v>8</v>
      </c>
      <c r="S15" s="1">
        <v>1907</v>
      </c>
    </row>
    <row r="16" spans="1:19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287"/>
      <c r="D16" s="34"/>
      <c r="E16" s="85"/>
      <c r="F16" s="34"/>
      <c r="H16" s="31"/>
      <c r="Q16" s="1">
        <v>9</v>
      </c>
      <c r="S16" s="1">
        <v>1908</v>
      </c>
    </row>
    <row r="17" spans="1:19" ht="16.5" customHeight="1" thickBot="1" x14ac:dyDescent="0.25">
      <c r="A17" s="76"/>
      <c r="B17" s="286"/>
      <c r="C17" s="287"/>
      <c r="D17" s="34"/>
      <c r="E17" s="86"/>
      <c r="F17" s="34"/>
      <c r="H17" s="31"/>
      <c r="I17" s="84" t="s">
        <v>23</v>
      </c>
      <c r="M17" s="1" t="s">
        <v>40</v>
      </c>
      <c r="Q17" s="1">
        <v>10</v>
      </c>
      <c r="S17" s="1">
        <v>1909</v>
      </c>
    </row>
    <row r="18" spans="1:19" ht="16.5" customHeight="1" x14ac:dyDescent="0.2">
      <c r="A18" s="76"/>
      <c r="B18" s="142" t="str">
        <f>IF(I5&gt;0,"Max. 60kg per deur","")</f>
        <v>Max. 60kg per deur</v>
      </c>
      <c r="C18" s="143"/>
      <c r="D18" s="40"/>
      <c r="E18" s="88"/>
      <c r="F18" s="40"/>
      <c r="H18" s="31"/>
      <c r="I18" s="89"/>
      <c r="M18" s="1" t="s">
        <v>41</v>
      </c>
      <c r="Q18" s="1">
        <v>11</v>
      </c>
      <c r="S18" s="1">
        <v>1910</v>
      </c>
    </row>
    <row r="19" spans="1:19" ht="16.5" customHeight="1" x14ac:dyDescent="0.2">
      <c r="A19" s="80"/>
      <c r="B19" s="142" t="str">
        <f>IF(I5&gt;0,"Max. 930mm per deur","")</f>
        <v>Max. 930mm per deur</v>
      </c>
      <c r="C19" s="143"/>
      <c r="D19" s="40"/>
      <c r="E19" s="41"/>
      <c r="F19" s="40"/>
      <c r="H19" s="31"/>
      <c r="I19" s="90"/>
      <c r="M19" s="7" t="s">
        <v>70</v>
      </c>
      <c r="Q19" s="1">
        <v>12</v>
      </c>
      <c r="S19" s="1">
        <v>1911</v>
      </c>
    </row>
    <row r="20" spans="1:19" ht="16.5" customHeight="1" thickBot="1" x14ac:dyDescent="0.25">
      <c r="A20" s="80"/>
      <c r="B20" s="257"/>
      <c r="C20" s="87"/>
      <c r="E20" s="91"/>
      <c r="H20" s="31"/>
      <c r="I20" s="91"/>
      <c r="M20" s="7" t="s">
        <v>71</v>
      </c>
      <c r="Q20" s="1">
        <v>13</v>
      </c>
      <c r="S20" s="1">
        <v>1912</v>
      </c>
    </row>
    <row r="21" spans="1:19" ht="16.5" customHeight="1" thickBot="1" x14ac:dyDescent="0.25">
      <c r="A21" s="92"/>
      <c r="B21" s="258"/>
      <c r="C21" s="93"/>
      <c r="D21" s="44"/>
      <c r="E21" s="49"/>
      <c r="F21" s="49"/>
      <c r="G21" s="49"/>
      <c r="H21" s="49"/>
      <c r="I21" s="275" t="s">
        <v>4</v>
      </c>
      <c r="M21" s="7" t="s">
        <v>72</v>
      </c>
      <c r="Q21" s="1">
        <v>14</v>
      </c>
      <c r="S21" s="1">
        <v>1913</v>
      </c>
    </row>
    <row r="22" spans="1:19" ht="16.5" customHeight="1" thickBot="1" x14ac:dyDescent="0.25">
      <c r="A22" s="284" t="s">
        <v>7</v>
      </c>
      <c r="B22" s="285"/>
      <c r="C22" s="113"/>
      <c r="D22" s="131"/>
      <c r="E22" s="214" t="s">
        <v>0</v>
      </c>
      <c r="F22" s="132"/>
      <c r="G22" s="189" t="s">
        <v>2</v>
      </c>
      <c r="H22" s="215" t="s">
        <v>3</v>
      </c>
      <c r="I22" s="276"/>
      <c r="Q22" s="1">
        <v>15</v>
      </c>
      <c r="S22" s="1">
        <v>1914</v>
      </c>
    </row>
    <row r="23" spans="1:19" ht="16.5" customHeight="1" x14ac:dyDescent="0.2">
      <c r="A23" s="283" t="str">
        <f>VLOOKUP(F23,Onderdelenlijst!A:C,2,FALSE)</f>
        <v>Mps Cilinderbediend (vpl1700/dm55/pc72)</v>
      </c>
      <c r="B23" s="278"/>
      <c r="C23" s="115"/>
      <c r="D23" s="133"/>
      <c r="E23" s="22" t="str">
        <f>IF(I23&gt;0,"* 500290 *","500290")</f>
        <v>500290</v>
      </c>
      <c r="F23" s="22">
        <v>500290</v>
      </c>
      <c r="G23" s="191">
        <f>VLOOKUP(F23,Onderdelenlijst!$A$3:$C$65,3,FALSE)</f>
        <v>189.6</v>
      </c>
      <c r="H23" s="216">
        <f t="shared" ref="H23:H46" si="0">I23*G23</f>
        <v>0</v>
      </c>
      <c r="I23" s="199">
        <f>IF(AND(I7="cilinder",I6&lt;2301),I5,0)</f>
        <v>0</v>
      </c>
      <c r="Q23" s="1">
        <v>16</v>
      </c>
      <c r="S23" s="1">
        <v>1915</v>
      </c>
    </row>
    <row r="24" spans="1:19" ht="16.5" customHeight="1" x14ac:dyDescent="0.2">
      <c r="A24" s="266" t="str">
        <f>VLOOKUP(F24,Onderdelenlijst!A:C,2,FALSE)</f>
        <v>Mps Cilinderbediend (vpl1950/dm55/pc72)</v>
      </c>
      <c r="B24" s="262"/>
      <c r="C24" s="23"/>
      <c r="D24" s="24"/>
      <c r="E24" s="25" t="str">
        <f>IF(I24&gt;0,"* 500310 *","500310")</f>
        <v>500310</v>
      </c>
      <c r="F24" s="25">
        <v>500310</v>
      </c>
      <c r="G24" s="190">
        <f>VLOOKUP(F24,Onderdelenlijst!$A$3:$C$65,3,FALSE)</f>
        <v>189.6</v>
      </c>
      <c r="H24" s="217">
        <f t="shared" si="0"/>
        <v>0</v>
      </c>
      <c r="I24" s="118">
        <f>IF(AND(I7="cilinder",I6&gt;2300),I5,0)</f>
        <v>0</v>
      </c>
      <c r="M24" s="7" t="s">
        <v>55</v>
      </c>
      <c r="Q24" s="1">
        <v>17</v>
      </c>
      <c r="S24" s="1">
        <v>1916</v>
      </c>
    </row>
    <row r="25" spans="1:19" ht="16.5" customHeight="1" x14ac:dyDescent="0.2">
      <c r="A25" s="266" t="str">
        <f>VLOOKUP(F25,Onderdelenlijst!A:C,2,FALSE)</f>
        <v>Serie 52 PC92 DM55 VP24x1700 kr.bed.</v>
      </c>
      <c r="B25" s="262"/>
      <c r="C25" s="23"/>
      <c r="D25" s="24"/>
      <c r="E25" s="25" t="str">
        <f>IF(I25&gt;0,"* 552026 *","552026")</f>
        <v>552026</v>
      </c>
      <c r="F25" s="25">
        <v>552026</v>
      </c>
      <c r="G25" s="190">
        <f>VLOOKUP(F25,Onderdelenlijst!$A$3:$C$65,3,FALSE)</f>
        <v>177.5</v>
      </c>
      <c r="H25" s="217">
        <f t="shared" si="0"/>
        <v>0</v>
      </c>
      <c r="I25" s="118">
        <f>IF(AND(I7="kruk",I6&lt;2301),I5,0)</f>
        <v>0</v>
      </c>
      <c r="M25" s="7" t="s">
        <v>48</v>
      </c>
      <c r="Q25" s="1">
        <v>18</v>
      </c>
      <c r="S25" s="1">
        <v>1917</v>
      </c>
    </row>
    <row r="26" spans="1:19" ht="16.5" customHeight="1" x14ac:dyDescent="0.2">
      <c r="A26" s="266" t="str">
        <f>VLOOKUP(F26,Onderdelenlijst!A:C,2,FALSE)</f>
        <v>Serie 52 PC92 DM55 VP24x1950 kr.bed.</v>
      </c>
      <c r="B26" s="262"/>
      <c r="C26" s="23"/>
      <c r="D26" s="24"/>
      <c r="E26" s="25" t="str">
        <f>IF(I26&gt;0,"* 552126 *","552126")</f>
        <v>552126</v>
      </c>
      <c r="F26" s="25">
        <v>552126</v>
      </c>
      <c r="G26" s="190">
        <f>VLOOKUP(F26,Onderdelenlijst!$A$3:$C$65,3,FALSE)</f>
        <v>177.5</v>
      </c>
      <c r="H26" s="217">
        <f t="shared" si="0"/>
        <v>0</v>
      </c>
      <c r="I26" s="118">
        <f>IF(AND(I7="kruk",I6&gt;2300),I5,0)</f>
        <v>0</v>
      </c>
      <c r="M26" s="7" t="s">
        <v>47</v>
      </c>
      <c r="Q26" s="1">
        <v>19</v>
      </c>
      <c r="S26" s="1">
        <v>1918</v>
      </c>
    </row>
    <row r="27" spans="1:19" ht="16.5" customHeight="1" x14ac:dyDescent="0.2">
      <c r="A27" s="165" t="str">
        <f>VLOOKUP(F27,Onderdelenlijst!A:C,2,FALSE)</f>
        <v>HMB mpdl ULTRA Opbouw(2300mm)240/290</v>
      </c>
      <c r="B27" s="166"/>
      <c r="C27" s="23"/>
      <c r="D27" s="23"/>
      <c r="E27" s="25" t="str">
        <f>IF(I27&gt;0,"* 500831 *","500831")</f>
        <v>500831</v>
      </c>
      <c r="F27" s="25">
        <v>500831</v>
      </c>
      <c r="G27" s="190">
        <f>VLOOKUP(F27,Onderdelenlijst!$A$3:$C$65,3,FALSE)</f>
        <v>306.68</v>
      </c>
      <c r="H27" s="217">
        <f t="shared" si="0"/>
        <v>0</v>
      </c>
      <c r="I27" s="118">
        <f>IF(AND(I8="multipoint de luxe opbouw",I6&gt;1899,I6&lt;2301),I5,0)</f>
        <v>0</v>
      </c>
      <c r="Q27" s="1">
        <v>21</v>
      </c>
      <c r="S27" s="1">
        <v>1920</v>
      </c>
    </row>
    <row r="28" spans="1:19" ht="16.5" customHeight="1" x14ac:dyDescent="0.2">
      <c r="A28" s="266" t="str">
        <f>VLOOKUP(F28,Onderdelenlijst!A:C,2,FALSE)</f>
        <v>HMB mpdl ULTRA Opbouw(2500mm)270/310</v>
      </c>
      <c r="B28" s="262"/>
      <c r="C28" s="23"/>
      <c r="D28" s="23"/>
      <c r="E28" s="25" t="str">
        <f>IF(I28&gt;0,"* 500832 *","500832")</f>
        <v>500832</v>
      </c>
      <c r="F28" s="25">
        <v>500832</v>
      </c>
      <c r="G28" s="190">
        <f>VLOOKUP(F28,Onderdelenlijst!$A$3:$C$65,3,FALSE)</f>
        <v>319.51</v>
      </c>
      <c r="H28" s="217">
        <f t="shared" si="0"/>
        <v>0</v>
      </c>
      <c r="I28" s="118">
        <f>IF(AND(I8="multipoint de luxe opbouw",I6&gt;2300,I6&lt;2501),I5,0)</f>
        <v>0</v>
      </c>
      <c r="Q28" s="1">
        <v>22</v>
      </c>
      <c r="S28" s="1">
        <v>1921</v>
      </c>
    </row>
    <row r="29" spans="1:19" ht="16.5" customHeight="1" x14ac:dyDescent="0.2">
      <c r="A29" s="266" t="str">
        <f>VLOOKUP(F29,Onderdelenlijst!A:C,2,FALSE)</f>
        <v>HMB mpdl ULTRA Opbouw(3200mm)270/310</v>
      </c>
      <c r="B29" s="262"/>
      <c r="C29" s="23"/>
      <c r="D29" s="23"/>
      <c r="E29" s="25" t="str">
        <f>IF(I29&gt;0,"* 500833 *","500833")</f>
        <v>500833</v>
      </c>
      <c r="F29" s="25">
        <v>500833</v>
      </c>
      <c r="G29" s="190">
        <f>VLOOKUP(F29,Onderdelenlijst!$A$3:$C$65,3,FALSE)</f>
        <v>365.72</v>
      </c>
      <c r="H29" s="217">
        <f t="shared" si="0"/>
        <v>0</v>
      </c>
      <c r="I29" s="118">
        <f>IF(AND(I8="multipoint de luxe opbouw",I6&gt;2500,I6&lt;3201),I5,0)</f>
        <v>0</v>
      </c>
      <c r="Q29" s="1">
        <v>23</v>
      </c>
      <c r="S29" s="1">
        <v>1922</v>
      </c>
    </row>
    <row r="30" spans="1:19" ht="16.5" customHeight="1" x14ac:dyDescent="0.2">
      <c r="A30" s="266" t="str">
        <f>VLOOKUP(F30,Onderdelenlijst!A:C,2,FALSE)</f>
        <v>HMB mpdl ULTRA Inbouw(2300mm)240/290</v>
      </c>
      <c r="B30" s="262"/>
      <c r="C30" s="23"/>
      <c r="D30" s="23"/>
      <c r="E30" s="25" t="str">
        <f>IF(I30&gt;0,"* 500801 *","500801")</f>
        <v>500801</v>
      </c>
      <c r="F30" s="25">
        <v>500801</v>
      </c>
      <c r="G30" s="190">
        <f>VLOOKUP(F30,Onderdelenlijst!$A$3:$C$65,3,FALSE)</f>
        <v>276.48</v>
      </c>
      <c r="H30" s="217">
        <f t="shared" si="0"/>
        <v>0</v>
      </c>
      <c r="I30" s="118">
        <f>IF(AND(I8="multipoint de luxe inbouw",I6&gt;1899,I6&lt;2301),I5,0)</f>
        <v>0</v>
      </c>
      <c r="Q30" s="1">
        <v>30</v>
      </c>
      <c r="S30" s="1">
        <v>1929</v>
      </c>
    </row>
    <row r="31" spans="1:19" ht="16.5" customHeight="1" x14ac:dyDescent="0.2">
      <c r="A31" s="266" t="str">
        <f>VLOOKUP(F31,Onderdelenlijst!A:C,2,FALSE)</f>
        <v>HMB mpdl ULTRA Inbouw(2500mm)270/310</v>
      </c>
      <c r="B31" s="262"/>
      <c r="C31" s="23"/>
      <c r="D31" s="23"/>
      <c r="E31" s="25" t="str">
        <f>IF(I31&gt;0,"* 500802 *","500802")</f>
        <v>500802</v>
      </c>
      <c r="F31" s="25">
        <v>500802</v>
      </c>
      <c r="G31" s="190">
        <f>VLOOKUP(F31,Onderdelenlijst!$A$3:$C$65,3,FALSE)</f>
        <v>276.48</v>
      </c>
      <c r="H31" s="217">
        <f t="shared" si="0"/>
        <v>0</v>
      </c>
      <c r="I31" s="118">
        <f>IF(AND(I8="multipoint de luxe inbouw",I6&gt;2300,I6&lt;2501),I5,0)</f>
        <v>0</v>
      </c>
      <c r="S31" s="1">
        <v>1930</v>
      </c>
    </row>
    <row r="32" spans="1:19" ht="16.5" customHeight="1" x14ac:dyDescent="0.2">
      <c r="A32" s="266" t="str">
        <f>VLOOKUP(F32,Onderdelenlijst!A:C,2,FALSE)</f>
        <v>HMB mpdl ULTRA Inbouw(3200mm)270/310</v>
      </c>
      <c r="B32" s="262"/>
      <c r="C32" s="23"/>
      <c r="D32" s="23"/>
      <c r="E32" s="25" t="str">
        <f>IF(I32&gt;0,"* 500803 *","500803")</f>
        <v>500803</v>
      </c>
      <c r="F32" s="25">
        <v>500803</v>
      </c>
      <c r="G32" s="190">
        <f>VLOOKUP(F32,Onderdelenlijst!$A$3:$C$65,3,FALSE)</f>
        <v>330.64</v>
      </c>
      <c r="H32" s="217">
        <f t="shared" si="0"/>
        <v>0</v>
      </c>
      <c r="I32" s="118">
        <f>IF(AND(I8="multipoint de luxe inbouw",I6&gt;2500,I6&lt;3201),I5,0)</f>
        <v>0</v>
      </c>
      <c r="S32" s="1">
        <v>1931</v>
      </c>
    </row>
    <row r="33" spans="1:20" ht="16.5" customHeight="1" x14ac:dyDescent="0.2">
      <c r="A33" s="261" t="str">
        <f>VLOOKUP(F33,Onderdelenlijst!A:C,2,FALSE)</f>
        <v>Verlengd scharnier 120mm Din L</v>
      </c>
      <c r="B33" s="291"/>
      <c r="C33" s="23"/>
      <c r="D33" s="24"/>
      <c r="E33" s="25" t="str">
        <f>IF(I33&gt;0,"* 102807 *","102807")</f>
        <v>102807</v>
      </c>
      <c r="F33" s="25">
        <v>102807</v>
      </c>
      <c r="G33" s="190">
        <f>VLOOKUP(F33,Onderdelenlijst!$A$3:$C$65,3,FALSE)</f>
        <v>171.69</v>
      </c>
      <c r="H33" s="217">
        <f t="shared" si="0"/>
        <v>0</v>
      </c>
      <c r="I33" s="118">
        <f>IF(AND(I9=180,I10="vlak"),I5*4,0)</f>
        <v>0</v>
      </c>
      <c r="S33" s="1">
        <v>1932</v>
      </c>
    </row>
    <row r="34" spans="1:20" ht="16.5" customHeight="1" x14ac:dyDescent="0.2">
      <c r="A34" s="266" t="str">
        <f>VLOOKUP(F34,Onderdelenlijst!A:C,2,FALSE)</f>
        <v>Verlengd scharnier 80mm Din L</v>
      </c>
      <c r="B34" s="262"/>
      <c r="C34" s="23"/>
      <c r="D34" s="24"/>
      <c r="E34" s="25" t="str">
        <f>IF(I34&gt;0,"* 102805 *","102805")</f>
        <v>102805</v>
      </c>
      <c r="F34" s="25">
        <v>102805</v>
      </c>
      <c r="G34" s="190">
        <f>VLOOKUP(F34,Onderdelenlijst!$A$3:$C$65,3,FALSE)</f>
        <v>171.69</v>
      </c>
      <c r="H34" s="217">
        <f t="shared" si="0"/>
        <v>0</v>
      </c>
      <c r="I34" s="118">
        <f>IF(I9=90,I5*4,0)</f>
        <v>0</v>
      </c>
      <c r="S34" s="1">
        <v>1933</v>
      </c>
    </row>
    <row r="35" spans="1:20" ht="16.5" customHeight="1" x14ac:dyDescent="0.2">
      <c r="A35" s="299" t="str">
        <f>VLOOKUP(F35,Onderdelenlijst!A:C,2,FALSE)</f>
        <v>Verlengd scharnier 80mm Din R</v>
      </c>
      <c r="B35" s="290"/>
      <c r="C35" s="23"/>
      <c r="D35" s="24"/>
      <c r="E35" s="25" t="str">
        <f>IF(I35&gt;0,"* 102806 *","102806")</f>
        <v>102806</v>
      </c>
      <c r="F35" s="25">
        <v>102806</v>
      </c>
      <c r="G35" s="190">
        <f>VLOOKUP(F35,Onderdelenlijst!$A$3:$C$65,3,FALSE)</f>
        <v>171.69</v>
      </c>
      <c r="H35" s="217">
        <f t="shared" si="0"/>
        <v>0</v>
      </c>
      <c r="I35" s="118">
        <f>IF(I11="inclusief",I5*4,0)</f>
        <v>0</v>
      </c>
      <c r="S35" s="1">
        <v>1934</v>
      </c>
    </row>
    <row r="36" spans="1:20" ht="16.5" customHeight="1" x14ac:dyDescent="0.2">
      <c r="A36" s="266" t="str">
        <f>VLOOKUP(F36,Onderdelenlijst!A:C,2,FALSE)</f>
        <v>Verlengd scharnier 160mm Din L - VERVALLEN</v>
      </c>
      <c r="B36" s="262"/>
      <c r="C36" s="23"/>
      <c r="D36" s="24"/>
      <c r="E36" s="25" t="str">
        <f>IF(I36&gt;0,"* 102809 *","102809")</f>
        <v>102809</v>
      </c>
      <c r="F36" s="25">
        <v>102809</v>
      </c>
      <c r="G36" s="190" t="str">
        <f>VLOOKUP(F36,Onderdelenlijst!$A$3:$C$65,3,FALSE)</f>
        <v>vervallen</v>
      </c>
      <c r="H36" s="217" t="str">
        <f>IF(I36&gt;0,"CONTACT HMB","€ 0,00")</f>
        <v>€ 0,00</v>
      </c>
      <c r="I36" s="118">
        <f>IF(AND(I10="negge",I9=180),I5*4,0)</f>
        <v>0</v>
      </c>
      <c r="S36" s="1">
        <v>1935</v>
      </c>
    </row>
    <row r="37" spans="1:20" ht="16.5" customHeight="1" x14ac:dyDescent="0.2">
      <c r="A37" s="266" t="str">
        <f>VLOOKUP(F37,Onderdelenlijst!A:C,2,FALSE)</f>
        <v>Set kogelpaumelles L compleet</v>
      </c>
      <c r="B37" s="262"/>
      <c r="C37" s="23"/>
      <c r="D37" s="24"/>
      <c r="E37" s="25" t="str">
        <f>IF(I37&gt;0,"* 102803 *","102803")</f>
        <v>* 102803 *</v>
      </c>
      <c r="F37" s="25">
        <v>102803</v>
      </c>
      <c r="G37" s="190">
        <f>VLOOKUP(F37,Onderdelenlijst!$A$3:$C$65,3,FALSE)</f>
        <v>290.14</v>
      </c>
      <c r="H37" s="217" t="e">
        <f>I37*G37</f>
        <v>#VALUE!</v>
      </c>
      <c r="I37" s="118" t="str">
        <f>I5</f>
        <v>Selecteer aantal</v>
      </c>
      <c r="S37" s="1">
        <v>1936</v>
      </c>
    </row>
    <row r="38" spans="1:20" customFormat="1" ht="16.5" customHeight="1" x14ac:dyDescent="0.2">
      <c r="A38" s="266" t="str">
        <f>VLOOKUP(F38,Onderdelenlijst!A:C,2,FALSE)</f>
        <v>Sluitkom onder- en bovendorpel (Grijs)</v>
      </c>
      <c r="B38" s="262"/>
      <c r="C38" s="23"/>
      <c r="D38" s="26"/>
      <c r="E38" s="25" t="str">
        <f>IF(I38&gt;0,"* 707031 *","707031")</f>
        <v>707031</v>
      </c>
      <c r="F38" s="25">
        <v>707031</v>
      </c>
      <c r="G38" s="190">
        <f>VLOOKUP(F38,Onderdelenlijst!$A$3:$C$65,3,FALSE)</f>
        <v>10.54</v>
      </c>
      <c r="H38" s="217">
        <f>I38*G38</f>
        <v>0</v>
      </c>
      <c r="I38" s="118">
        <f>IF(I12="grijs",2*I5,0)</f>
        <v>0</v>
      </c>
      <c r="L38" s="1"/>
      <c r="M38" s="1"/>
      <c r="N38" s="1"/>
      <c r="O38" s="1"/>
      <c r="P38" s="1"/>
      <c r="Q38" s="1"/>
      <c r="R38" s="1"/>
      <c r="S38" s="1">
        <v>1938</v>
      </c>
      <c r="T38" s="1"/>
    </row>
    <row r="39" spans="1:20" customFormat="1" ht="16.5" customHeight="1" x14ac:dyDescent="0.2">
      <c r="A39" s="266" t="str">
        <f>VLOOKUP(F39,Onderdelenlijst!A:C,2,FALSE)</f>
        <v>Sluitkraag 9 graden t.b.v. onderdorpel (Grijs)</v>
      </c>
      <c r="B39" s="262"/>
      <c r="C39" s="23"/>
      <c r="D39" s="26"/>
      <c r="E39" s="25" t="str">
        <f>IF(I39&gt;0,"* 600676 *","600676")</f>
        <v>600676</v>
      </c>
      <c r="F39" s="25">
        <v>600676</v>
      </c>
      <c r="G39" s="190">
        <f>VLOOKUP(F39,Onderdelenlijst!$A$3:$C$65,3,FALSE)</f>
        <v>2.19</v>
      </c>
      <c r="H39" s="217">
        <f>I39*G39</f>
        <v>0</v>
      </c>
      <c r="I39" s="118">
        <f>IF(I12="grijs",I5,0)</f>
        <v>0</v>
      </c>
      <c r="L39" s="1"/>
      <c r="M39" s="1"/>
      <c r="N39" s="1"/>
      <c r="O39" s="1"/>
      <c r="P39" s="1"/>
      <c r="Q39" s="1"/>
      <c r="R39" s="1"/>
      <c r="S39" s="1">
        <v>1939</v>
      </c>
    </row>
    <row r="40" spans="1:20" customFormat="1" ht="16.5" customHeight="1" x14ac:dyDescent="0.2">
      <c r="A40" s="266" t="str">
        <f>VLOOKUP(F40,Onderdelenlijst!A:C,2,FALSE)</f>
        <v>Sluitkom onder- en bovendorpel (Zwart)</v>
      </c>
      <c r="B40" s="262"/>
      <c r="C40" s="23"/>
      <c r="D40" s="26"/>
      <c r="E40" s="25" t="str">
        <f>IF(I40&gt;0,"* 707031Z *","707031Z")</f>
        <v>707031Z</v>
      </c>
      <c r="F40" s="25" t="s">
        <v>27</v>
      </c>
      <c r="G40" s="190">
        <f>VLOOKUP(F40,Onderdelenlijst!$A$3:$C$65,3,FALSE)</f>
        <v>10.54</v>
      </c>
      <c r="H40" s="217">
        <f>I40*G40</f>
        <v>0</v>
      </c>
      <c r="I40" s="118">
        <f>IF(I12="zwart",4*I5,0)</f>
        <v>0</v>
      </c>
      <c r="L40" s="1"/>
      <c r="M40" s="1"/>
      <c r="N40" s="1"/>
      <c r="O40" s="1"/>
      <c r="P40" s="1"/>
      <c r="Q40" s="1"/>
      <c r="R40" s="1"/>
      <c r="S40" s="1">
        <v>1940</v>
      </c>
    </row>
    <row r="41" spans="1:20" customFormat="1" ht="16.5" customHeight="1" x14ac:dyDescent="0.2">
      <c r="A41" s="266" t="str">
        <f>VLOOKUP(F41,Onderdelenlijst!A:C,2,FALSE)</f>
        <v>Sluitkraag 6 graden t.b.v. onderdorpel (Zwart)</v>
      </c>
      <c r="B41" s="262"/>
      <c r="C41" s="23"/>
      <c r="D41" s="26"/>
      <c r="E41" s="25" t="str">
        <f>IF(I41&gt;0,"* 600686Z *","600686Z")</f>
        <v>600686Z</v>
      </c>
      <c r="F41" s="25" t="s">
        <v>30</v>
      </c>
      <c r="G41" s="190">
        <f>VLOOKUP(F41,Onderdelenlijst!$A$3:$C$65,3,FALSE)</f>
        <v>2.19</v>
      </c>
      <c r="H41" s="217">
        <f>I41*G41</f>
        <v>0</v>
      </c>
      <c r="I41" s="118">
        <f>IF(I12="zwart",2*I5,0)</f>
        <v>0</v>
      </c>
      <c r="K41" s="1"/>
      <c r="M41" s="1"/>
      <c r="O41" s="1"/>
      <c r="P41" s="1"/>
      <c r="Q41" s="1"/>
      <c r="R41" s="1"/>
      <c r="S41" s="1">
        <v>1941</v>
      </c>
    </row>
    <row r="42" spans="1:20" ht="16.5" customHeight="1" x14ac:dyDescent="0.2">
      <c r="A42" s="266" t="str">
        <f>VLOOKUP(F42,Onderdelenlijst!A:C,2,FALSE)</f>
        <v>Montagehandleiding 4 seizoenenpui</v>
      </c>
      <c r="B42" s="262"/>
      <c r="C42" s="23"/>
      <c r="D42" s="24"/>
      <c r="E42" s="25" t="str">
        <f>IF(I42&gt;0,"* handleiding *","handleiding")</f>
        <v>* handleiding *</v>
      </c>
      <c r="F42" s="25" t="s">
        <v>14</v>
      </c>
      <c r="G42" s="190">
        <f>VLOOKUP(F42,Onderdelenlijst!$A$3:$C$65,3,FALSE)</f>
        <v>0</v>
      </c>
      <c r="H42" s="217">
        <f t="shared" si="0"/>
        <v>0</v>
      </c>
      <c r="I42" s="118">
        <f>IF(I5&gt;0,1,0)</f>
        <v>1</v>
      </c>
      <c r="L42"/>
      <c r="M42"/>
      <c r="N42"/>
      <c r="O42"/>
      <c r="P42"/>
      <c r="Q42"/>
      <c r="R42"/>
      <c r="S42" s="1">
        <v>1942</v>
      </c>
      <c r="T42"/>
    </row>
    <row r="43" spans="1:20" ht="16.5" customHeight="1" x14ac:dyDescent="0.2">
      <c r="A43" s="266" t="str">
        <f>VLOOKUP(F43,Onderdelenlijst!A:C,2,FALSE)</f>
        <v>Mp 4-seiz. Ultra 2015 L inkortbaar</v>
      </c>
      <c r="B43" s="262"/>
      <c r="C43" s="23"/>
      <c r="D43" s="24"/>
      <c r="E43" s="25" t="str">
        <f>IF(I43&gt;0,"* 105911 *","105911")</f>
        <v>105911</v>
      </c>
      <c r="F43" s="25">
        <v>105911</v>
      </c>
      <c r="G43" s="190">
        <f>VLOOKUP(F43,Onderdelenlijst!$A$3:$C$65,3,FALSE)</f>
        <v>654.70000000000005</v>
      </c>
      <c r="H43" s="217">
        <f t="shared" si="0"/>
        <v>0</v>
      </c>
      <c r="I43" s="118">
        <f>IF(AND(I6&gt;1899,I6&lt;2016),I5,0)</f>
        <v>0</v>
      </c>
      <c r="L43"/>
      <c r="M43"/>
      <c r="N43"/>
      <c r="O43"/>
      <c r="P43"/>
      <c r="Q43"/>
      <c r="R43"/>
      <c r="S43" s="1">
        <v>1943</v>
      </c>
    </row>
    <row r="44" spans="1:20" ht="16.5" customHeight="1" x14ac:dyDescent="0.2">
      <c r="A44" s="266" t="str">
        <f>VLOOKUP(F44,Onderdelenlijst!A:C,2,FALSE)</f>
        <v>Mp 4-seiz. Ultra 2115 L inkortbaar</v>
      </c>
      <c r="B44" s="262"/>
      <c r="C44" s="23"/>
      <c r="D44" s="24"/>
      <c r="E44" s="25" t="str">
        <f>IF(I44&gt;0,"* 105917 *","105917")</f>
        <v>105917</v>
      </c>
      <c r="F44" s="25">
        <v>105917</v>
      </c>
      <c r="G44" s="190">
        <f>VLOOKUP(F44,Onderdelenlijst!$A$3:$C$65,3,FALSE)</f>
        <v>443.9</v>
      </c>
      <c r="H44" s="217">
        <f t="shared" si="0"/>
        <v>0</v>
      </c>
      <c r="I44" s="118">
        <f>IF(AND(I6&gt;2015,I6&lt;2116),I5,0)</f>
        <v>0</v>
      </c>
      <c r="L44"/>
      <c r="M44"/>
      <c r="N44"/>
      <c r="O44"/>
      <c r="P44"/>
      <c r="Q44"/>
      <c r="R44"/>
      <c r="S44" s="1">
        <v>1944</v>
      </c>
    </row>
    <row r="45" spans="1:20" ht="16.5" customHeight="1" x14ac:dyDescent="0.2">
      <c r="A45" s="266" t="str">
        <f>VLOOKUP(F45,Onderdelenlijst!A:C,2,FALSE)</f>
        <v>Mp 4-seiz. Ultra 2215 L inkortbaar</v>
      </c>
      <c r="B45" s="262"/>
      <c r="C45" s="23"/>
      <c r="D45" s="24"/>
      <c r="E45" s="25" t="str">
        <f>IF(I45&gt;0,"* 105919 *","105919")</f>
        <v>105919</v>
      </c>
      <c r="F45" s="25">
        <v>105919</v>
      </c>
      <c r="G45" s="190">
        <f>VLOOKUP(F45,Onderdelenlijst!$A$3:$C$65,3,FALSE)</f>
        <v>443.9</v>
      </c>
      <c r="H45" s="217">
        <f t="shared" si="0"/>
        <v>0</v>
      </c>
      <c r="I45" s="118">
        <f>IF(AND(I6&gt;2115,I6&lt;2216),I5,0)</f>
        <v>0</v>
      </c>
      <c r="M45"/>
      <c r="O45"/>
      <c r="P45"/>
      <c r="Q45"/>
      <c r="R45"/>
      <c r="S45" s="1">
        <v>1945</v>
      </c>
    </row>
    <row r="46" spans="1:20" ht="16.5" customHeight="1" x14ac:dyDescent="0.2">
      <c r="A46" s="261" t="str">
        <f>VLOOKUP(F46,Onderdelenlijst!A:C,2,FALSE)</f>
        <v>Mp 4-seiz. Ultra 2315 L inkortbaar</v>
      </c>
      <c r="B46" s="262"/>
      <c r="C46" s="23"/>
      <c r="D46" s="24"/>
      <c r="E46" s="25" t="str">
        <f>IF(I46&gt;0,"* 105921 *","105921")</f>
        <v>105921</v>
      </c>
      <c r="F46" s="25">
        <v>105921</v>
      </c>
      <c r="G46" s="190">
        <f>VLOOKUP(F46,Onderdelenlijst!$A$3:$C$65,3,FALSE)</f>
        <v>443.9</v>
      </c>
      <c r="H46" s="217">
        <f t="shared" si="0"/>
        <v>0</v>
      </c>
      <c r="I46" s="118">
        <f>IF(AND(I6&gt;2215,I6&lt;2316),I5,0)</f>
        <v>0</v>
      </c>
      <c r="S46" s="1">
        <v>1946</v>
      </c>
    </row>
    <row r="47" spans="1:20" ht="16.5" customHeight="1" x14ac:dyDescent="0.2">
      <c r="A47" s="266" t="str">
        <f>VLOOKUP(F47,Onderdelenlijst!A:C,2,FALSE)</f>
        <v>Mp 4-seiz. Ultra 2415 L inkortbaar</v>
      </c>
      <c r="B47" s="262"/>
      <c r="C47" s="23"/>
      <c r="D47" s="24"/>
      <c r="E47" s="25" t="str">
        <f>IF(I47&gt;0,"* 105923 *","105923")</f>
        <v>105923</v>
      </c>
      <c r="F47" s="25">
        <v>105923</v>
      </c>
      <c r="G47" s="190">
        <f>VLOOKUP(F47,Onderdelenlijst!$A$3:$C$65,3,FALSE)</f>
        <v>443.9</v>
      </c>
      <c r="H47" s="217">
        <f t="shared" ref="H47:H57" si="1">I47*G47</f>
        <v>0</v>
      </c>
      <c r="I47" s="118">
        <f>IF(AND(I6&gt;2315,I6&lt;2416),I5,0)</f>
        <v>0</v>
      </c>
      <c r="S47" s="1">
        <v>1947</v>
      </c>
    </row>
    <row r="48" spans="1:20" ht="16.5" customHeight="1" x14ac:dyDescent="0.2">
      <c r="A48" s="266" t="str">
        <f>VLOOKUP(F48,Onderdelenlijst!A:C,2,FALSE)</f>
        <v>Mp 4-seiz. Ultra 2515 L inkortbaar</v>
      </c>
      <c r="B48" s="262"/>
      <c r="C48" s="23"/>
      <c r="D48" s="24"/>
      <c r="E48" s="25" t="str">
        <f>IF(I48&gt;0,"* 105925 *","105925")</f>
        <v>105925</v>
      </c>
      <c r="F48" s="25">
        <v>105925</v>
      </c>
      <c r="G48" s="190">
        <f>VLOOKUP(F48,Onderdelenlijst!$A$3:$C$65,3,FALSE)</f>
        <v>443.9</v>
      </c>
      <c r="H48" s="217">
        <f t="shared" si="1"/>
        <v>0</v>
      </c>
      <c r="I48" s="118">
        <f>IF(AND(I6&gt;2415,I6&lt;2516),I5,0)</f>
        <v>0</v>
      </c>
      <c r="S48" s="1">
        <v>1948</v>
      </c>
    </row>
    <row r="49" spans="1:19" ht="16.5" customHeight="1" x14ac:dyDescent="0.2">
      <c r="A49" s="266" t="str">
        <f>VLOOKUP(F49,Onderdelenlijst!A:C,2,FALSE)</f>
        <v>Mp 4-seiz. Ultra 2615 L inkortbaar</v>
      </c>
      <c r="B49" s="262"/>
      <c r="C49" s="23"/>
      <c r="D49" s="24"/>
      <c r="E49" s="25" t="str">
        <f>IF(I49&gt;0,"* 105927 *","105927")</f>
        <v>105927</v>
      </c>
      <c r="F49" s="25">
        <v>105927</v>
      </c>
      <c r="G49" s="190">
        <f>VLOOKUP(F49,Onderdelenlijst!$A$3:$C$65,3,FALSE)</f>
        <v>667.08</v>
      </c>
      <c r="H49" s="217">
        <f t="shared" si="1"/>
        <v>0</v>
      </c>
      <c r="I49" s="118">
        <f>IF(AND(I6&gt;2515,I6&lt;2616),I5,0)</f>
        <v>0</v>
      </c>
      <c r="S49" s="1">
        <v>1949</v>
      </c>
    </row>
    <row r="50" spans="1:19" ht="16.5" customHeight="1" x14ac:dyDescent="0.2">
      <c r="A50" s="266" t="str">
        <f>VLOOKUP(F50,Onderdelenlijst!A:C,2,FALSE)</f>
        <v>Mp 4-seiz. Ultra 2715 L inkortbaar</v>
      </c>
      <c r="B50" s="262"/>
      <c r="C50" s="23"/>
      <c r="D50" s="24"/>
      <c r="E50" s="25" t="str">
        <f>IF(I50&gt;0,"* 105929 *","105929")</f>
        <v>105929</v>
      </c>
      <c r="F50" s="25">
        <v>105929</v>
      </c>
      <c r="G50" s="190">
        <f>VLOOKUP(F50,Onderdelenlijst!$A$3:$C$65,3,FALSE)</f>
        <v>667.08</v>
      </c>
      <c r="H50" s="217">
        <f t="shared" si="1"/>
        <v>0</v>
      </c>
      <c r="I50" s="118">
        <f>IF(AND(I6&gt;2615,I6&lt;2716),I5,0)</f>
        <v>0</v>
      </c>
      <c r="S50" s="1">
        <v>1950</v>
      </c>
    </row>
    <row r="51" spans="1:19" ht="16.5" customHeight="1" x14ac:dyDescent="0.2">
      <c r="A51" s="266" t="str">
        <f>VLOOKUP(F51,Onderdelenlijst!A:C,2,FALSE)</f>
        <v>Mp 4-seiz. Ultra 2815 L inkortbaar</v>
      </c>
      <c r="B51" s="262"/>
      <c r="C51" s="23"/>
      <c r="D51" s="24"/>
      <c r="E51" s="25" t="str">
        <f>IF(I51&gt;0,"* 105931 *","105931")</f>
        <v>105931</v>
      </c>
      <c r="F51" s="25">
        <v>105931</v>
      </c>
      <c r="G51" s="190">
        <f>VLOOKUP(F51,Onderdelenlijst!$A$3:$C$65,3,FALSE)</f>
        <v>667.08</v>
      </c>
      <c r="H51" s="217">
        <f t="shared" si="1"/>
        <v>0</v>
      </c>
      <c r="I51" s="118">
        <f>IF(AND(I6&gt;2715,I6&lt;2816),I5,0)</f>
        <v>0</v>
      </c>
      <c r="S51" s="1">
        <v>1951</v>
      </c>
    </row>
    <row r="52" spans="1:19" ht="16.5" customHeight="1" x14ac:dyDescent="0.2">
      <c r="A52" s="266" t="str">
        <f>VLOOKUP(F52,Onderdelenlijst!A:C,2,FALSE)</f>
        <v>Mp 4-seiz. Ultra 2915 L inkortbaar</v>
      </c>
      <c r="B52" s="262"/>
      <c r="C52" s="23"/>
      <c r="D52" s="24"/>
      <c r="E52" s="25" t="str">
        <f>IF(I52&gt;0,"* 105933 *","105933")</f>
        <v>105933</v>
      </c>
      <c r="F52" s="25">
        <v>105933</v>
      </c>
      <c r="G52" s="190">
        <f>VLOOKUP(F52,Onderdelenlijst!$A$3:$C$65,3,FALSE)</f>
        <v>667.08</v>
      </c>
      <c r="H52" s="217">
        <f t="shared" si="1"/>
        <v>0</v>
      </c>
      <c r="I52" s="118">
        <f>IF(AND(I6&gt;2815,I6&lt;2916),I5,0)</f>
        <v>0</v>
      </c>
      <c r="S52" s="1">
        <v>1954</v>
      </c>
    </row>
    <row r="53" spans="1:19" ht="16.5" customHeight="1" x14ac:dyDescent="0.2">
      <c r="A53" s="266" t="str">
        <f>VLOOKUP(F53,Onderdelenlijst!A:C,2,FALSE)</f>
        <v>Mp 4-seiz. Ultra 3015 L inkortbaar</v>
      </c>
      <c r="B53" s="262"/>
      <c r="C53" s="23"/>
      <c r="D53" s="24"/>
      <c r="E53" s="25" t="str">
        <f>IF(I53&gt;0,"* 105935 *","105935")</f>
        <v>105935</v>
      </c>
      <c r="F53" s="25">
        <v>105935</v>
      </c>
      <c r="G53" s="190">
        <f>VLOOKUP(F53,Onderdelenlijst!$A$3:$C$65,3,FALSE)</f>
        <v>667.08</v>
      </c>
      <c r="H53" s="217">
        <f t="shared" si="1"/>
        <v>0</v>
      </c>
      <c r="I53" s="118">
        <f>IF(AND(I6&gt;2915,I6&lt;3016),I5,0)</f>
        <v>0</v>
      </c>
      <c r="S53" s="1">
        <v>1955</v>
      </c>
    </row>
    <row r="54" spans="1:19" ht="16.5" customHeight="1" x14ac:dyDescent="0.2">
      <c r="A54" s="266" t="str">
        <f>VLOOKUP(F54,Onderdelenlijst!A:C,2,FALSE)</f>
        <v>Mp 4-seiz. Ultra 3115 L inkortbaar</v>
      </c>
      <c r="B54" s="262"/>
      <c r="C54" s="23"/>
      <c r="D54" s="24"/>
      <c r="E54" s="25" t="str">
        <f>IF(I54&gt;0,"* 105937 *","105937")</f>
        <v>105937</v>
      </c>
      <c r="F54" s="25">
        <v>105937</v>
      </c>
      <c r="G54" s="190">
        <f>VLOOKUP(F54,Onderdelenlijst!$A$3:$C$65,3,FALSE)</f>
        <v>667.08</v>
      </c>
      <c r="H54" s="217">
        <f t="shared" si="1"/>
        <v>0</v>
      </c>
      <c r="I54" s="118">
        <f>IF(AND(I6&gt;3015,I6&lt;3116),I5,0)</f>
        <v>0</v>
      </c>
      <c r="S54" s="1">
        <v>1956</v>
      </c>
    </row>
    <row r="55" spans="1:19" ht="16.5" customHeight="1" x14ac:dyDescent="0.2">
      <c r="A55" s="266" t="str">
        <f>VLOOKUP(F55,Onderdelenlijst!A:C,2,FALSE)</f>
        <v>Mp 4-seiz. Ultra 3209 L inkortbaar</v>
      </c>
      <c r="B55" s="262"/>
      <c r="C55" s="23"/>
      <c r="D55" s="24"/>
      <c r="E55" s="25" t="str">
        <f>IF(I55&gt;0,"* 105939 *","105939")</f>
        <v>105939</v>
      </c>
      <c r="F55" s="25">
        <v>105939</v>
      </c>
      <c r="G55" s="190">
        <f>VLOOKUP(F55,Onderdelenlijst!$A$3:$C$65,3,FALSE)</f>
        <v>667.08</v>
      </c>
      <c r="H55" s="217">
        <f t="shared" si="1"/>
        <v>0</v>
      </c>
      <c r="I55" s="118">
        <f>IF(AND(I6&gt;3115,I6&lt;3201),I5,0)</f>
        <v>0</v>
      </c>
      <c r="S55" s="1">
        <v>1957</v>
      </c>
    </row>
    <row r="56" spans="1:19" ht="16.5" customHeight="1" x14ac:dyDescent="0.2">
      <c r="A56" s="262" t="str">
        <f>VLOOKUP(F56,Onderdelenlijst!A:C,2,FALSE)</f>
        <v>HMB F1 kruk/kruk garnituur PC72KT/SKG3</v>
      </c>
      <c r="B56" s="290"/>
      <c r="C56" s="290"/>
      <c r="D56" s="290"/>
      <c r="E56" s="25" t="str">
        <f>IF(I56&gt;0,"* 107220 *","107220")</f>
        <v>107220</v>
      </c>
      <c r="F56" s="25">
        <v>107220</v>
      </c>
      <c r="G56" s="190">
        <f>VLOOKUP(F56,Onderdelenlijst!$A$3:$C$65,3,FALSE)</f>
        <v>115.59</v>
      </c>
      <c r="H56" s="217">
        <f t="shared" si="1"/>
        <v>0</v>
      </c>
      <c r="I56" s="118">
        <f>IF(AND(I7="Cilinder",I13="krukgarnituur"),I5,0)</f>
        <v>0</v>
      </c>
    </row>
    <row r="57" spans="1:19" ht="16.5" customHeight="1" x14ac:dyDescent="0.2">
      <c r="A57" s="291" t="str">
        <f>VLOOKUP(F57,Onderdelenlijst!A:C,2,FALSE)</f>
        <v>HMB F1 kruk/knop garnituur PC72KT/SKG3</v>
      </c>
      <c r="B57" s="290"/>
      <c r="C57" s="290"/>
      <c r="D57" s="290"/>
      <c r="E57" s="25" t="str">
        <f>IF(I57&gt;0,"* 107230 *","107230")</f>
        <v>107230</v>
      </c>
      <c r="F57" s="25">
        <v>107230</v>
      </c>
      <c r="G57" s="190">
        <f>VLOOKUP(F57,Onderdelenlijst!$A$3:$C$65,3,FALSE)</f>
        <v>121.35</v>
      </c>
      <c r="H57" s="217">
        <f t="shared" si="1"/>
        <v>0</v>
      </c>
      <c r="I57" s="118">
        <f>IF(AND(I7="Cilinder",I13="knopgarnituur"),I5,0)</f>
        <v>0</v>
      </c>
    </row>
    <row r="58" spans="1:19" ht="16.5" customHeight="1" x14ac:dyDescent="0.2">
      <c r="A58" s="262" t="str">
        <f>VLOOKUP(F58,Onderdelenlijst!A:C,2,FALSE)</f>
        <v>HMB F1 kruk/kruk garnituur PC92KT/SKG3</v>
      </c>
      <c r="B58" s="290"/>
      <c r="C58" s="290" t="s">
        <v>133</v>
      </c>
      <c r="D58" s="290"/>
      <c r="E58" s="25" t="str">
        <f>IF(I58&gt;0,"* 109220*","109220")</f>
        <v>109220</v>
      </c>
      <c r="F58" s="25">
        <v>109220</v>
      </c>
      <c r="G58" s="190">
        <f>VLOOKUP(F58,Onderdelenlijst!$A$3:$C$65,3,FALSE)</f>
        <v>115.59</v>
      </c>
      <c r="H58" s="217">
        <f>I58*G58</f>
        <v>0</v>
      </c>
      <c r="I58" s="118">
        <f>IF(AND(I7="Kruk",I13="krukgarnituur"),I5,0)</f>
        <v>0</v>
      </c>
      <c r="Q58" s="1">
        <v>1977</v>
      </c>
    </row>
    <row r="59" spans="1:19" ht="16.5" customHeight="1" thickBot="1" x14ac:dyDescent="0.25">
      <c r="A59" s="300" t="str">
        <f>VLOOKUP(F59,Onderdelenlijst!A:C,2,FALSE)</f>
        <v>HMB F1 kruk/knop garnituur PC92KT/SKG3</v>
      </c>
      <c r="B59" s="301"/>
      <c r="C59" s="301" t="s">
        <v>133</v>
      </c>
      <c r="D59" s="301"/>
      <c r="E59" s="45" t="str">
        <f>IF(I59&gt;0,"* 109230*","109230")</f>
        <v>109230</v>
      </c>
      <c r="F59" s="45">
        <v>109230</v>
      </c>
      <c r="G59" s="192">
        <f>VLOOKUP(F59,Onderdelenlijst!$A$3:$C$65,3,FALSE)</f>
        <v>121.35</v>
      </c>
      <c r="H59" s="218">
        <f>I59*G59</f>
        <v>0</v>
      </c>
      <c r="I59" s="29">
        <f>IF(AND(I7="Kruk",I13="knopgarnituur"),I5,0)</f>
        <v>0</v>
      </c>
      <c r="Q59" s="1">
        <v>1978</v>
      </c>
    </row>
    <row r="60" spans="1:19" ht="16.5" customHeight="1" thickBot="1" x14ac:dyDescent="0.25">
      <c r="A60" s="180" t="s">
        <v>145</v>
      </c>
      <c r="B60" s="181"/>
      <c r="C60" s="176"/>
      <c r="D60" s="176"/>
      <c r="E60" s="238">
        <f>Onderdelenlijst!C62</f>
        <v>24.69</v>
      </c>
      <c r="F60" s="177"/>
      <c r="G60" s="178"/>
      <c r="H60" s="178"/>
      <c r="I60" s="179" t="s">
        <v>1</v>
      </c>
      <c r="S60" s="1">
        <v>1960</v>
      </c>
    </row>
    <row r="61" spans="1:19" ht="16.5" customHeight="1" thickBot="1" x14ac:dyDescent="0.25">
      <c r="A61" s="180" t="s">
        <v>137</v>
      </c>
      <c r="B61" s="213"/>
      <c r="C61" s="38"/>
      <c r="D61" s="38"/>
      <c r="E61" s="237"/>
      <c r="F61" s="101"/>
      <c r="G61" s="102"/>
      <c r="H61" s="102"/>
      <c r="I61" s="103" t="e">
        <f>SUM(H23:H59)</f>
        <v>#VALUE!</v>
      </c>
      <c r="S61" s="1">
        <v>1961</v>
      </c>
    </row>
    <row r="62" spans="1:19" ht="13.7" customHeight="1" x14ac:dyDescent="0.2">
      <c r="A62" s="279"/>
      <c r="B62" s="279"/>
      <c r="C62" s="44"/>
      <c r="D62" s="44"/>
      <c r="E62" s="49"/>
      <c r="F62" s="49"/>
      <c r="G62" s="50"/>
      <c r="H62" s="50"/>
      <c r="I62" s="49"/>
      <c r="S62" s="1">
        <v>1962</v>
      </c>
    </row>
    <row r="63" spans="1:19" ht="13.7" customHeight="1" x14ac:dyDescent="0.2">
      <c r="A63" s="279"/>
      <c r="B63" s="279"/>
      <c r="C63" s="44"/>
      <c r="D63" s="44"/>
      <c r="E63" s="49"/>
      <c r="F63" s="49"/>
      <c r="G63" s="50"/>
      <c r="H63" s="50"/>
      <c r="I63" s="49"/>
      <c r="S63" s="1">
        <v>1963</v>
      </c>
    </row>
    <row r="64" spans="1:19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S64" s="1">
        <v>1964</v>
      </c>
    </row>
    <row r="65" spans="1:20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S65" s="1">
        <v>1965</v>
      </c>
    </row>
    <row r="66" spans="1:20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S66" s="1">
        <v>1966</v>
      </c>
    </row>
    <row r="67" spans="1:20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S67" s="1">
        <v>1967</v>
      </c>
    </row>
    <row r="68" spans="1:20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S68" s="1">
        <v>1968</v>
      </c>
    </row>
    <row r="69" spans="1:20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S69" s="1">
        <v>1969</v>
      </c>
    </row>
    <row r="70" spans="1:20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S70" s="1">
        <v>1970</v>
      </c>
    </row>
    <row r="71" spans="1:20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S71" s="1">
        <v>1971</v>
      </c>
    </row>
    <row r="72" spans="1:20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S72" s="1">
        <v>1972</v>
      </c>
    </row>
    <row r="73" spans="1:20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S73" s="1">
        <v>1973</v>
      </c>
    </row>
    <row r="74" spans="1:20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S74" s="1">
        <v>1974</v>
      </c>
    </row>
    <row r="75" spans="1:20" ht="13.7" customHeight="1" x14ac:dyDescent="0.2">
      <c r="A75" s="44"/>
      <c r="B75" s="40"/>
      <c r="C75" s="44"/>
      <c r="D75" s="44"/>
      <c r="E75" s="49"/>
      <c r="F75" s="49"/>
      <c r="G75" s="50"/>
      <c r="H75" s="50"/>
      <c r="I75" s="49"/>
      <c r="S75" s="1">
        <v>1975</v>
      </c>
    </row>
    <row r="76" spans="1:20" ht="13.7" customHeight="1" x14ac:dyDescent="0.2">
      <c r="A76" s="44"/>
      <c r="B76" s="40"/>
      <c r="C76" s="44"/>
      <c r="D76" s="44"/>
      <c r="E76" s="49"/>
      <c r="F76" s="49"/>
      <c r="G76" s="50"/>
      <c r="H76" s="50"/>
      <c r="I76" s="49"/>
      <c r="K76"/>
      <c r="S76" s="1">
        <v>1976</v>
      </c>
    </row>
    <row r="77" spans="1:20" ht="13.7" customHeight="1" x14ac:dyDescent="0.2">
      <c r="A77" s="44"/>
      <c r="B77" s="40"/>
      <c r="C77" s="44"/>
      <c r="D77" s="44"/>
      <c r="E77" s="49"/>
      <c r="F77" s="49"/>
      <c r="G77" s="50"/>
      <c r="H77" s="50"/>
      <c r="I77" s="49"/>
      <c r="K77"/>
      <c r="S77" s="1">
        <v>1977</v>
      </c>
    </row>
    <row r="78" spans="1:20" ht="13.7" customHeight="1" x14ac:dyDescent="0.2">
      <c r="A78" s="44"/>
      <c r="B78" s="40"/>
      <c r="C78" s="44"/>
      <c r="D78" s="44"/>
      <c r="E78" s="49"/>
      <c r="F78" s="49"/>
      <c r="G78" s="50"/>
      <c r="H78" s="50"/>
      <c r="I78" s="49"/>
      <c r="S78" s="1">
        <v>1978</v>
      </c>
    </row>
    <row r="79" spans="1:20" ht="13.7" customHeight="1" x14ac:dyDescent="0.2">
      <c r="A79" s="44"/>
      <c r="B79" s="40"/>
      <c r="C79" s="44"/>
      <c r="D79" s="44"/>
      <c r="E79" s="49"/>
      <c r="F79" s="49"/>
      <c r="G79" s="50"/>
      <c r="H79" s="50"/>
      <c r="I79" s="49"/>
      <c r="S79" s="1">
        <v>1979</v>
      </c>
      <c r="T79"/>
    </row>
    <row r="80" spans="1:20" ht="13.7" customHeight="1" x14ac:dyDescent="0.2">
      <c r="A80" s="44"/>
      <c r="B80" s="40"/>
      <c r="C80" s="44"/>
      <c r="D80" s="44"/>
      <c r="E80" s="49"/>
      <c r="F80" s="49"/>
      <c r="G80" s="50"/>
      <c r="H80" s="50"/>
      <c r="I80" s="49"/>
      <c r="S80" s="1">
        <v>1980</v>
      </c>
      <c r="T80"/>
    </row>
    <row r="81" spans="1:20" ht="13.7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S81" s="1">
        <v>1981</v>
      </c>
    </row>
    <row r="82" spans="1:20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S82" s="1">
        <v>1982</v>
      </c>
    </row>
    <row r="83" spans="1:20" ht="13.7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N83"/>
      <c r="S83" s="1">
        <v>1983</v>
      </c>
    </row>
    <row r="84" spans="1:20" ht="13.7" customHeight="1" x14ac:dyDescent="0.2">
      <c r="A84" s="44"/>
      <c r="B84" s="40"/>
      <c r="C84" s="44"/>
      <c r="D84" s="44"/>
      <c r="E84" s="44"/>
      <c r="F84" s="44"/>
      <c r="G84" s="49"/>
      <c r="H84" s="44"/>
      <c r="I84" s="49"/>
      <c r="M84"/>
      <c r="N84"/>
      <c r="O84"/>
      <c r="P84"/>
      <c r="Q84"/>
      <c r="R84"/>
      <c r="S84" s="1">
        <v>1984</v>
      </c>
    </row>
    <row r="85" spans="1:20" s="3" customFormat="1" ht="13.7" customHeight="1" x14ac:dyDescent="0.2">
      <c r="A85" s="44"/>
      <c r="B85" s="44"/>
      <c r="C85" s="44"/>
      <c r="D85" s="44"/>
      <c r="E85" s="49"/>
      <c r="F85" s="49"/>
      <c r="G85" s="49"/>
      <c r="H85" s="44"/>
      <c r="I85" s="49"/>
      <c r="K85" s="1"/>
      <c r="L85" s="1"/>
      <c r="M85"/>
      <c r="N85" s="1"/>
      <c r="O85"/>
      <c r="P85"/>
      <c r="Q85"/>
      <c r="R85"/>
      <c r="S85" s="1">
        <v>1985</v>
      </c>
      <c r="T85" s="1"/>
    </row>
    <row r="86" spans="1:20" ht="13.7" customHeight="1" x14ac:dyDescent="0.2">
      <c r="A86" s="44"/>
      <c r="B86" s="44"/>
      <c r="C86" s="44"/>
      <c r="D86" s="44"/>
      <c r="E86" s="49"/>
      <c r="F86" s="49"/>
      <c r="G86" s="49"/>
      <c r="H86" s="44"/>
      <c r="I86" s="49"/>
      <c r="S86" s="1">
        <v>1986</v>
      </c>
    </row>
    <row r="87" spans="1:20" ht="13.7" customHeight="1" x14ac:dyDescent="0.2">
      <c r="A87" s="44"/>
      <c r="B87" s="44"/>
      <c r="C87" s="44"/>
      <c r="D87" s="44"/>
      <c r="E87" s="49"/>
      <c r="F87" s="49"/>
      <c r="G87" s="49"/>
      <c r="H87" s="44"/>
      <c r="I87" s="49"/>
      <c r="S87" s="1">
        <v>1987</v>
      </c>
    </row>
    <row r="88" spans="1:20" ht="13.7" customHeight="1" x14ac:dyDescent="0.2">
      <c r="S88" s="1">
        <v>1988</v>
      </c>
    </row>
    <row r="89" spans="1:20" ht="13.7" customHeight="1" x14ac:dyDescent="0.2">
      <c r="S89" s="1">
        <v>1989</v>
      </c>
    </row>
    <row r="90" spans="1:20" x14ac:dyDescent="0.2">
      <c r="S90" s="1">
        <v>1990</v>
      </c>
    </row>
    <row r="91" spans="1:20" x14ac:dyDescent="0.2">
      <c r="S91" s="1">
        <v>1991</v>
      </c>
    </row>
    <row r="92" spans="1:20" x14ac:dyDescent="0.2">
      <c r="S92" s="1">
        <v>1992</v>
      </c>
    </row>
    <row r="93" spans="1:20" x14ac:dyDescent="0.2">
      <c r="S93" s="1">
        <v>1993</v>
      </c>
    </row>
    <row r="94" spans="1:20" x14ac:dyDescent="0.2">
      <c r="S94" s="1">
        <v>1994</v>
      </c>
    </row>
    <row r="95" spans="1:20" x14ac:dyDescent="0.2">
      <c r="S95" s="1">
        <v>1995</v>
      </c>
    </row>
    <row r="96" spans="1:20" x14ac:dyDescent="0.2">
      <c r="S96" s="1">
        <v>1996</v>
      </c>
    </row>
    <row r="97" spans="11:20" x14ac:dyDescent="0.2">
      <c r="K97" s="3"/>
      <c r="S97" s="1">
        <v>1997</v>
      </c>
    </row>
    <row r="98" spans="11:20" x14ac:dyDescent="0.2">
      <c r="S98" s="1">
        <v>1998</v>
      </c>
    </row>
    <row r="99" spans="11:20" x14ac:dyDescent="0.2">
      <c r="S99" s="1">
        <v>1999</v>
      </c>
    </row>
    <row r="100" spans="11:20" x14ac:dyDescent="0.2">
      <c r="S100" s="1">
        <v>2000</v>
      </c>
      <c r="T100" s="3"/>
    </row>
    <row r="101" spans="11:20" x14ac:dyDescent="0.2">
      <c r="S101" s="1">
        <v>2001</v>
      </c>
    </row>
    <row r="102" spans="11:20" x14ac:dyDescent="0.2">
      <c r="S102" s="1">
        <v>2002</v>
      </c>
    </row>
    <row r="103" spans="11:20" x14ac:dyDescent="0.2">
      <c r="S103" s="1">
        <v>2003</v>
      </c>
    </row>
    <row r="104" spans="11:20" x14ac:dyDescent="0.2">
      <c r="L104" s="3"/>
      <c r="N104" s="3"/>
      <c r="S104" s="1">
        <v>2004</v>
      </c>
    </row>
    <row r="105" spans="11:20" x14ac:dyDescent="0.2">
      <c r="M105" s="3"/>
      <c r="O105" s="3"/>
      <c r="P105" s="3"/>
      <c r="Q105" s="3"/>
      <c r="R105" s="3"/>
      <c r="S105" s="1">
        <v>2005</v>
      </c>
    </row>
    <row r="106" spans="11:20" x14ac:dyDescent="0.2">
      <c r="S106" s="1">
        <v>2006</v>
      </c>
    </row>
    <row r="107" spans="11:20" x14ac:dyDescent="0.2">
      <c r="S107" s="1">
        <v>2007</v>
      </c>
    </row>
    <row r="108" spans="11:20" x14ac:dyDescent="0.2">
      <c r="S108" s="1">
        <v>2008</v>
      </c>
    </row>
    <row r="109" spans="11:20" x14ac:dyDescent="0.2">
      <c r="S109" s="1">
        <v>2009</v>
      </c>
    </row>
    <row r="110" spans="11:20" x14ac:dyDescent="0.2">
      <c r="S110" s="1">
        <v>2010</v>
      </c>
    </row>
    <row r="111" spans="11:20" x14ac:dyDescent="0.2">
      <c r="S111" s="1">
        <v>2011</v>
      </c>
    </row>
    <row r="112" spans="11:20" x14ac:dyDescent="0.2">
      <c r="S112" s="1">
        <v>2012</v>
      </c>
    </row>
    <row r="113" spans="19:19" x14ac:dyDescent="0.2">
      <c r="S113" s="1">
        <v>2013</v>
      </c>
    </row>
    <row r="114" spans="19:19" x14ac:dyDescent="0.2">
      <c r="S114" s="1">
        <v>2014</v>
      </c>
    </row>
    <row r="115" spans="19:19" x14ac:dyDescent="0.2">
      <c r="S115" s="1">
        <v>2015</v>
      </c>
    </row>
    <row r="116" spans="19:19" x14ac:dyDescent="0.2">
      <c r="S116" s="1">
        <v>2016</v>
      </c>
    </row>
    <row r="117" spans="19:19" x14ac:dyDescent="0.2">
      <c r="S117" s="1">
        <v>2017</v>
      </c>
    </row>
    <row r="118" spans="19:19" x14ac:dyDescent="0.2">
      <c r="S118" s="1">
        <v>2018</v>
      </c>
    </row>
    <row r="119" spans="19:19" x14ac:dyDescent="0.2">
      <c r="S119" s="1">
        <v>2019</v>
      </c>
    </row>
    <row r="120" spans="19:19" x14ac:dyDescent="0.2">
      <c r="S120" s="1">
        <v>2020</v>
      </c>
    </row>
    <row r="121" spans="19:19" x14ac:dyDescent="0.2">
      <c r="S121" s="1">
        <v>2021</v>
      </c>
    </row>
    <row r="122" spans="19:19" x14ac:dyDescent="0.2">
      <c r="S122" s="1">
        <v>2022</v>
      </c>
    </row>
    <row r="123" spans="19:19" x14ac:dyDescent="0.2">
      <c r="S123" s="1">
        <v>2023</v>
      </c>
    </row>
    <row r="124" spans="19:19" x14ac:dyDescent="0.2">
      <c r="S124" s="1">
        <v>2024</v>
      </c>
    </row>
    <row r="125" spans="19:19" x14ac:dyDescent="0.2">
      <c r="S125" s="1">
        <v>2025</v>
      </c>
    </row>
    <row r="126" spans="19:19" x14ac:dyDescent="0.2">
      <c r="S126" s="1">
        <v>2026</v>
      </c>
    </row>
    <row r="127" spans="19:19" x14ac:dyDescent="0.2">
      <c r="S127" s="1">
        <v>2027</v>
      </c>
    </row>
    <row r="128" spans="19:19" x14ac:dyDescent="0.2">
      <c r="S128" s="1">
        <v>2028</v>
      </c>
    </row>
    <row r="129" spans="19:19" x14ac:dyDescent="0.2">
      <c r="S129" s="1">
        <v>2029</v>
      </c>
    </row>
    <row r="130" spans="19:19" x14ac:dyDescent="0.2">
      <c r="S130" s="1">
        <v>2030</v>
      </c>
    </row>
    <row r="131" spans="19:19" x14ac:dyDescent="0.2">
      <c r="S131" s="1">
        <v>2031</v>
      </c>
    </row>
    <row r="132" spans="19:19" x14ac:dyDescent="0.2">
      <c r="S132" s="1">
        <v>2032</v>
      </c>
    </row>
    <row r="133" spans="19:19" x14ac:dyDescent="0.2">
      <c r="S133" s="1">
        <v>2033</v>
      </c>
    </row>
    <row r="134" spans="19:19" x14ac:dyDescent="0.2">
      <c r="S134" s="1">
        <v>2034</v>
      </c>
    </row>
    <row r="135" spans="19:19" x14ac:dyDescent="0.2">
      <c r="S135" s="1">
        <v>2035</v>
      </c>
    </row>
    <row r="136" spans="19:19" x14ac:dyDescent="0.2">
      <c r="S136" s="1">
        <v>2036</v>
      </c>
    </row>
    <row r="137" spans="19:19" x14ac:dyDescent="0.2">
      <c r="S137" s="1">
        <v>2037</v>
      </c>
    </row>
    <row r="138" spans="19:19" x14ac:dyDescent="0.2">
      <c r="S138" s="1">
        <v>2038</v>
      </c>
    </row>
    <row r="139" spans="19:19" x14ac:dyDescent="0.2">
      <c r="S139" s="1">
        <v>2039</v>
      </c>
    </row>
    <row r="140" spans="19:19" x14ac:dyDescent="0.2">
      <c r="S140" s="1">
        <v>2040</v>
      </c>
    </row>
    <row r="141" spans="19:19" x14ac:dyDescent="0.2">
      <c r="S141" s="1">
        <v>2041</v>
      </c>
    </row>
    <row r="142" spans="19:19" x14ac:dyDescent="0.2">
      <c r="S142" s="1">
        <v>2042</v>
      </c>
    </row>
    <row r="143" spans="19:19" x14ac:dyDescent="0.2">
      <c r="S143" s="1">
        <v>2043</v>
      </c>
    </row>
    <row r="144" spans="19:19" x14ac:dyDescent="0.2">
      <c r="S144" s="1">
        <v>2044</v>
      </c>
    </row>
    <row r="145" spans="19:19" x14ac:dyDescent="0.2">
      <c r="S145" s="1">
        <v>2045</v>
      </c>
    </row>
    <row r="146" spans="19:19" x14ac:dyDescent="0.2">
      <c r="S146" s="1">
        <v>2046</v>
      </c>
    </row>
    <row r="147" spans="19:19" x14ac:dyDescent="0.2">
      <c r="S147" s="1">
        <v>2047</v>
      </c>
    </row>
    <row r="148" spans="19:19" x14ac:dyDescent="0.2">
      <c r="S148" s="1">
        <v>2048</v>
      </c>
    </row>
    <row r="149" spans="19:19" x14ac:dyDescent="0.2">
      <c r="S149" s="1">
        <v>2049</v>
      </c>
    </row>
    <row r="150" spans="19:19" x14ac:dyDescent="0.2">
      <c r="S150" s="1">
        <v>2050</v>
      </c>
    </row>
    <row r="151" spans="19:19" x14ac:dyDescent="0.2">
      <c r="S151" s="1">
        <v>2051</v>
      </c>
    </row>
    <row r="152" spans="19:19" x14ac:dyDescent="0.2">
      <c r="S152" s="1">
        <v>2052</v>
      </c>
    </row>
    <row r="153" spans="19:19" x14ac:dyDescent="0.2">
      <c r="S153" s="1">
        <v>2053</v>
      </c>
    </row>
    <row r="154" spans="19:19" x14ac:dyDescent="0.2">
      <c r="S154" s="1">
        <v>2054</v>
      </c>
    </row>
    <row r="155" spans="19:19" x14ac:dyDescent="0.2">
      <c r="S155" s="1">
        <v>2055</v>
      </c>
    </row>
    <row r="156" spans="19:19" x14ac:dyDescent="0.2">
      <c r="S156" s="1">
        <v>2056</v>
      </c>
    </row>
    <row r="157" spans="19:19" x14ac:dyDescent="0.2">
      <c r="S157" s="1">
        <v>2057</v>
      </c>
    </row>
    <row r="158" spans="19:19" x14ac:dyDescent="0.2">
      <c r="S158" s="1">
        <v>2058</v>
      </c>
    </row>
    <row r="159" spans="19:19" x14ac:dyDescent="0.2">
      <c r="S159" s="1">
        <v>2059</v>
      </c>
    </row>
    <row r="160" spans="19:19" x14ac:dyDescent="0.2">
      <c r="S160" s="1">
        <v>2060</v>
      </c>
    </row>
    <row r="161" spans="19:19" x14ac:dyDescent="0.2">
      <c r="S161" s="1">
        <v>2061</v>
      </c>
    </row>
    <row r="162" spans="19:19" x14ac:dyDescent="0.2">
      <c r="S162" s="1">
        <v>2062</v>
      </c>
    </row>
    <row r="163" spans="19:19" x14ac:dyDescent="0.2">
      <c r="S163" s="1">
        <v>2063</v>
      </c>
    </row>
    <row r="164" spans="19:19" x14ac:dyDescent="0.2">
      <c r="S164" s="1">
        <v>2064</v>
      </c>
    </row>
    <row r="165" spans="19:19" x14ac:dyDescent="0.2">
      <c r="S165" s="1">
        <v>2065</v>
      </c>
    </row>
    <row r="166" spans="19:19" x14ac:dyDescent="0.2">
      <c r="S166" s="1">
        <v>2066</v>
      </c>
    </row>
    <row r="167" spans="19:19" x14ac:dyDescent="0.2">
      <c r="S167" s="1">
        <v>2067</v>
      </c>
    </row>
    <row r="168" spans="19:19" x14ac:dyDescent="0.2">
      <c r="S168" s="1">
        <v>2068</v>
      </c>
    </row>
    <row r="169" spans="19:19" x14ac:dyDescent="0.2">
      <c r="S169" s="1">
        <v>2069</v>
      </c>
    </row>
    <row r="170" spans="19:19" x14ac:dyDescent="0.2">
      <c r="S170" s="1">
        <v>2070</v>
      </c>
    </row>
    <row r="171" spans="19:19" x14ac:dyDescent="0.2">
      <c r="S171" s="1">
        <v>2071</v>
      </c>
    </row>
    <row r="172" spans="19:19" x14ac:dyDescent="0.2">
      <c r="S172" s="1">
        <v>2072</v>
      </c>
    </row>
    <row r="173" spans="19:19" x14ac:dyDescent="0.2">
      <c r="S173" s="1">
        <v>2073</v>
      </c>
    </row>
    <row r="174" spans="19:19" x14ac:dyDescent="0.2">
      <c r="S174" s="1">
        <v>2074</v>
      </c>
    </row>
    <row r="175" spans="19:19" x14ac:dyDescent="0.2">
      <c r="S175" s="1">
        <v>2075</v>
      </c>
    </row>
    <row r="176" spans="19:19" x14ac:dyDescent="0.2">
      <c r="S176" s="1">
        <v>2076</v>
      </c>
    </row>
    <row r="177" spans="19:19" x14ac:dyDescent="0.2">
      <c r="S177" s="1">
        <v>2077</v>
      </c>
    </row>
    <row r="178" spans="19:19" x14ac:dyDescent="0.2">
      <c r="S178" s="1">
        <v>2078</v>
      </c>
    </row>
    <row r="179" spans="19:19" x14ac:dyDescent="0.2">
      <c r="S179" s="1">
        <v>2079</v>
      </c>
    </row>
    <row r="180" spans="19:19" x14ac:dyDescent="0.2">
      <c r="S180" s="1">
        <v>2080</v>
      </c>
    </row>
    <row r="181" spans="19:19" x14ac:dyDescent="0.2">
      <c r="S181" s="1">
        <v>2081</v>
      </c>
    </row>
    <row r="182" spans="19:19" x14ac:dyDescent="0.2">
      <c r="S182" s="1">
        <v>2082</v>
      </c>
    </row>
    <row r="183" spans="19:19" x14ac:dyDescent="0.2">
      <c r="S183" s="1">
        <v>2083</v>
      </c>
    </row>
    <row r="184" spans="19:19" x14ac:dyDescent="0.2">
      <c r="S184" s="1">
        <v>2084</v>
      </c>
    </row>
    <row r="185" spans="19:19" x14ac:dyDescent="0.2">
      <c r="S185" s="1">
        <v>2085</v>
      </c>
    </row>
    <row r="186" spans="19:19" x14ac:dyDescent="0.2">
      <c r="S186" s="1">
        <v>2086</v>
      </c>
    </row>
    <row r="187" spans="19:19" x14ac:dyDescent="0.2">
      <c r="S187" s="1">
        <v>2087</v>
      </c>
    </row>
    <row r="188" spans="19:19" x14ac:dyDescent="0.2">
      <c r="S188" s="1">
        <v>2088</v>
      </c>
    </row>
    <row r="189" spans="19:19" x14ac:dyDescent="0.2">
      <c r="S189" s="1">
        <v>2089</v>
      </c>
    </row>
    <row r="190" spans="19:19" x14ac:dyDescent="0.2">
      <c r="S190" s="1">
        <v>2090</v>
      </c>
    </row>
    <row r="191" spans="19:19" x14ac:dyDescent="0.2">
      <c r="S191" s="1">
        <v>2091</v>
      </c>
    </row>
    <row r="192" spans="19:19" x14ac:dyDescent="0.2">
      <c r="S192" s="1">
        <v>2092</v>
      </c>
    </row>
    <row r="193" spans="19:19" x14ac:dyDescent="0.2">
      <c r="S193" s="1">
        <v>2093</v>
      </c>
    </row>
    <row r="194" spans="19:19" x14ac:dyDescent="0.2">
      <c r="S194" s="1">
        <v>2094</v>
      </c>
    </row>
    <row r="195" spans="19:19" x14ac:dyDescent="0.2">
      <c r="S195" s="1">
        <v>2095</v>
      </c>
    </row>
    <row r="196" spans="19:19" x14ac:dyDescent="0.2">
      <c r="S196" s="1">
        <v>2096</v>
      </c>
    </row>
    <row r="197" spans="19:19" x14ac:dyDescent="0.2">
      <c r="S197" s="1">
        <v>2097</v>
      </c>
    </row>
    <row r="198" spans="19:19" x14ac:dyDescent="0.2">
      <c r="S198" s="1">
        <v>2098</v>
      </c>
    </row>
    <row r="199" spans="19:19" x14ac:dyDescent="0.2">
      <c r="S199" s="1">
        <v>2099</v>
      </c>
    </row>
    <row r="200" spans="19:19" x14ac:dyDescent="0.2">
      <c r="S200" s="1">
        <v>2100</v>
      </c>
    </row>
    <row r="201" spans="19:19" x14ac:dyDescent="0.2">
      <c r="S201" s="1">
        <v>2101</v>
      </c>
    </row>
    <row r="202" spans="19:19" x14ac:dyDescent="0.2">
      <c r="S202" s="1">
        <v>2102</v>
      </c>
    </row>
    <row r="203" spans="19:19" x14ac:dyDescent="0.2">
      <c r="S203" s="1">
        <v>2103</v>
      </c>
    </row>
    <row r="204" spans="19:19" x14ac:dyDescent="0.2">
      <c r="S204" s="1">
        <v>2104</v>
      </c>
    </row>
    <row r="205" spans="19:19" x14ac:dyDescent="0.2">
      <c r="S205" s="1">
        <v>2105</v>
      </c>
    </row>
    <row r="206" spans="19:19" x14ac:dyDescent="0.2">
      <c r="S206" s="1">
        <v>2106</v>
      </c>
    </row>
    <row r="207" spans="19:19" x14ac:dyDescent="0.2">
      <c r="S207" s="1">
        <v>2107</v>
      </c>
    </row>
    <row r="208" spans="19:19" x14ac:dyDescent="0.2">
      <c r="S208" s="1">
        <v>2108</v>
      </c>
    </row>
    <row r="209" spans="19:19" x14ac:dyDescent="0.2">
      <c r="S209" s="1">
        <v>2109</v>
      </c>
    </row>
    <row r="210" spans="19:19" x14ac:dyDescent="0.2">
      <c r="S210" s="1">
        <v>2110</v>
      </c>
    </row>
    <row r="211" spans="19:19" x14ac:dyDescent="0.2">
      <c r="S211" s="1">
        <v>2111</v>
      </c>
    </row>
    <row r="212" spans="19:19" x14ac:dyDescent="0.2">
      <c r="S212" s="1">
        <v>2112</v>
      </c>
    </row>
    <row r="213" spans="19:19" x14ac:dyDescent="0.2">
      <c r="S213" s="1">
        <v>2113</v>
      </c>
    </row>
    <row r="214" spans="19:19" x14ac:dyDescent="0.2">
      <c r="S214" s="1">
        <v>2114</v>
      </c>
    </row>
    <row r="215" spans="19:19" x14ac:dyDescent="0.2">
      <c r="S215" s="1">
        <v>2115</v>
      </c>
    </row>
    <row r="216" spans="19:19" x14ac:dyDescent="0.2">
      <c r="S216" s="1">
        <v>2116</v>
      </c>
    </row>
    <row r="217" spans="19:19" x14ac:dyDescent="0.2">
      <c r="S217" s="1">
        <v>2117</v>
      </c>
    </row>
    <row r="218" spans="19:19" x14ac:dyDescent="0.2">
      <c r="S218" s="1">
        <v>2118</v>
      </c>
    </row>
    <row r="219" spans="19:19" x14ac:dyDescent="0.2">
      <c r="S219" s="1">
        <v>2119</v>
      </c>
    </row>
    <row r="220" spans="19:19" x14ac:dyDescent="0.2">
      <c r="S220" s="1">
        <v>2120</v>
      </c>
    </row>
    <row r="221" spans="19:19" x14ac:dyDescent="0.2">
      <c r="S221" s="1">
        <v>2121</v>
      </c>
    </row>
    <row r="222" spans="19:19" x14ac:dyDescent="0.2">
      <c r="S222" s="1">
        <v>2122</v>
      </c>
    </row>
    <row r="223" spans="19:19" x14ac:dyDescent="0.2">
      <c r="S223" s="1">
        <v>2123</v>
      </c>
    </row>
    <row r="224" spans="19:19" x14ac:dyDescent="0.2">
      <c r="S224" s="1">
        <v>2124</v>
      </c>
    </row>
    <row r="225" spans="19:19" x14ac:dyDescent="0.2">
      <c r="S225" s="1">
        <v>2125</v>
      </c>
    </row>
    <row r="226" spans="19:19" x14ac:dyDescent="0.2">
      <c r="S226" s="1">
        <v>2126</v>
      </c>
    </row>
    <row r="227" spans="19:19" x14ac:dyDescent="0.2">
      <c r="S227" s="1">
        <v>2127</v>
      </c>
    </row>
    <row r="228" spans="19:19" x14ac:dyDescent="0.2">
      <c r="S228" s="1">
        <v>2128</v>
      </c>
    </row>
    <row r="229" spans="19:19" x14ac:dyDescent="0.2">
      <c r="S229" s="1">
        <v>2129</v>
      </c>
    </row>
    <row r="230" spans="19:19" x14ac:dyDescent="0.2">
      <c r="S230" s="1">
        <v>2130</v>
      </c>
    </row>
    <row r="231" spans="19:19" x14ac:dyDescent="0.2">
      <c r="S231" s="1">
        <v>2131</v>
      </c>
    </row>
    <row r="232" spans="19:19" x14ac:dyDescent="0.2">
      <c r="S232" s="1">
        <v>2132</v>
      </c>
    </row>
    <row r="233" spans="19:19" x14ac:dyDescent="0.2">
      <c r="S233" s="1">
        <v>2133</v>
      </c>
    </row>
    <row r="234" spans="19:19" x14ac:dyDescent="0.2">
      <c r="S234" s="1">
        <v>2134</v>
      </c>
    </row>
    <row r="235" spans="19:19" x14ac:dyDescent="0.2">
      <c r="S235" s="1">
        <v>2135</v>
      </c>
    </row>
    <row r="236" spans="19:19" x14ac:dyDescent="0.2">
      <c r="S236" s="1">
        <v>2136</v>
      </c>
    </row>
    <row r="237" spans="19:19" x14ac:dyDescent="0.2">
      <c r="S237" s="1">
        <v>2137</v>
      </c>
    </row>
    <row r="238" spans="19:19" x14ac:dyDescent="0.2">
      <c r="S238" s="1">
        <v>2138</v>
      </c>
    </row>
    <row r="239" spans="19:19" x14ac:dyDescent="0.2">
      <c r="S239" s="1">
        <v>2139</v>
      </c>
    </row>
    <row r="240" spans="19:19" x14ac:dyDescent="0.2">
      <c r="S240" s="1">
        <v>2140</v>
      </c>
    </row>
    <row r="241" spans="19:19" x14ac:dyDescent="0.2">
      <c r="S241" s="1">
        <v>2141</v>
      </c>
    </row>
    <row r="242" spans="19:19" x14ac:dyDescent="0.2">
      <c r="S242" s="1">
        <v>2142</v>
      </c>
    </row>
    <row r="243" spans="19:19" x14ac:dyDescent="0.2">
      <c r="S243" s="1">
        <v>2143</v>
      </c>
    </row>
    <row r="244" spans="19:19" x14ac:dyDescent="0.2">
      <c r="S244" s="1">
        <v>2144</v>
      </c>
    </row>
    <row r="245" spans="19:19" x14ac:dyDescent="0.2">
      <c r="S245" s="1">
        <v>2145</v>
      </c>
    </row>
    <row r="246" spans="19:19" x14ac:dyDescent="0.2">
      <c r="S246" s="1">
        <v>2146</v>
      </c>
    </row>
    <row r="247" spans="19:19" x14ac:dyDescent="0.2">
      <c r="S247" s="1">
        <v>2147</v>
      </c>
    </row>
    <row r="248" spans="19:19" x14ac:dyDescent="0.2">
      <c r="S248" s="1">
        <v>2148</v>
      </c>
    </row>
    <row r="249" spans="19:19" x14ac:dyDescent="0.2">
      <c r="S249" s="1">
        <v>2149</v>
      </c>
    </row>
    <row r="250" spans="19:19" x14ac:dyDescent="0.2">
      <c r="S250" s="1">
        <v>2150</v>
      </c>
    </row>
    <row r="251" spans="19:19" x14ac:dyDescent="0.2">
      <c r="S251" s="1">
        <v>2151</v>
      </c>
    </row>
    <row r="252" spans="19:19" x14ac:dyDescent="0.2">
      <c r="S252" s="1">
        <v>2152</v>
      </c>
    </row>
    <row r="253" spans="19:19" x14ac:dyDescent="0.2">
      <c r="S253" s="1">
        <v>2153</v>
      </c>
    </row>
    <row r="254" spans="19:19" x14ac:dyDescent="0.2">
      <c r="S254" s="1">
        <v>2154</v>
      </c>
    </row>
    <row r="255" spans="19:19" x14ac:dyDescent="0.2">
      <c r="S255" s="1">
        <v>2155</v>
      </c>
    </row>
    <row r="256" spans="19:19" x14ac:dyDescent="0.2">
      <c r="S256" s="1">
        <v>2156</v>
      </c>
    </row>
    <row r="257" spans="19:19" x14ac:dyDescent="0.2">
      <c r="S257" s="1">
        <v>2157</v>
      </c>
    </row>
    <row r="258" spans="19:19" x14ac:dyDescent="0.2">
      <c r="S258" s="1">
        <v>2158</v>
      </c>
    </row>
    <row r="259" spans="19:19" x14ac:dyDescent="0.2">
      <c r="S259" s="1">
        <v>2159</v>
      </c>
    </row>
    <row r="260" spans="19:19" x14ac:dyDescent="0.2">
      <c r="S260" s="1">
        <v>2160</v>
      </c>
    </row>
    <row r="261" spans="19:19" x14ac:dyDescent="0.2">
      <c r="S261" s="1">
        <v>2161</v>
      </c>
    </row>
    <row r="262" spans="19:19" x14ac:dyDescent="0.2">
      <c r="S262" s="1">
        <v>2162</v>
      </c>
    </row>
    <row r="263" spans="19:19" x14ac:dyDescent="0.2">
      <c r="S263" s="1">
        <v>2163</v>
      </c>
    </row>
    <row r="264" spans="19:19" x14ac:dyDescent="0.2">
      <c r="S264" s="1">
        <v>2164</v>
      </c>
    </row>
    <row r="265" spans="19:19" x14ac:dyDescent="0.2">
      <c r="S265" s="1">
        <v>2165</v>
      </c>
    </row>
    <row r="266" spans="19:19" x14ac:dyDescent="0.2">
      <c r="S266" s="1">
        <v>2166</v>
      </c>
    </row>
    <row r="267" spans="19:19" x14ac:dyDescent="0.2">
      <c r="S267" s="1">
        <v>2167</v>
      </c>
    </row>
    <row r="268" spans="19:19" x14ac:dyDescent="0.2">
      <c r="S268" s="1">
        <v>2168</v>
      </c>
    </row>
    <row r="269" spans="19:19" x14ac:dyDescent="0.2">
      <c r="S269" s="1">
        <v>2169</v>
      </c>
    </row>
    <row r="270" spans="19:19" x14ac:dyDescent="0.2">
      <c r="S270" s="1">
        <v>2170</v>
      </c>
    </row>
    <row r="271" spans="19:19" x14ac:dyDescent="0.2">
      <c r="S271" s="1">
        <v>2171</v>
      </c>
    </row>
    <row r="272" spans="19:19" x14ac:dyDescent="0.2">
      <c r="S272" s="1">
        <v>2172</v>
      </c>
    </row>
    <row r="273" spans="19:19" x14ac:dyDescent="0.2">
      <c r="S273" s="1">
        <v>2173</v>
      </c>
    </row>
    <row r="274" spans="19:19" x14ac:dyDescent="0.2">
      <c r="S274" s="1">
        <v>2174</v>
      </c>
    </row>
    <row r="275" spans="19:19" x14ac:dyDescent="0.2">
      <c r="S275" s="1">
        <v>2175</v>
      </c>
    </row>
    <row r="276" spans="19:19" x14ac:dyDescent="0.2">
      <c r="S276" s="1">
        <v>2176</v>
      </c>
    </row>
    <row r="277" spans="19:19" x14ac:dyDescent="0.2">
      <c r="S277" s="1">
        <v>2177</v>
      </c>
    </row>
    <row r="278" spans="19:19" x14ac:dyDescent="0.2">
      <c r="S278" s="1">
        <v>2178</v>
      </c>
    </row>
    <row r="279" spans="19:19" x14ac:dyDescent="0.2">
      <c r="S279" s="1">
        <v>2179</v>
      </c>
    </row>
    <row r="280" spans="19:19" x14ac:dyDescent="0.2">
      <c r="S280" s="1">
        <v>2180</v>
      </c>
    </row>
    <row r="281" spans="19:19" x14ac:dyDescent="0.2">
      <c r="S281" s="1">
        <v>2181</v>
      </c>
    </row>
    <row r="282" spans="19:19" x14ac:dyDescent="0.2">
      <c r="S282" s="1">
        <v>2182</v>
      </c>
    </row>
    <row r="283" spans="19:19" x14ac:dyDescent="0.2">
      <c r="S283" s="1">
        <v>2183</v>
      </c>
    </row>
    <row r="284" spans="19:19" x14ac:dyDescent="0.2">
      <c r="S284" s="1">
        <v>2184</v>
      </c>
    </row>
    <row r="285" spans="19:19" x14ac:dyDescent="0.2">
      <c r="S285" s="1">
        <v>2185</v>
      </c>
    </row>
    <row r="286" spans="19:19" x14ac:dyDescent="0.2">
      <c r="S286" s="1">
        <v>2186</v>
      </c>
    </row>
    <row r="287" spans="19:19" x14ac:dyDescent="0.2">
      <c r="S287" s="1">
        <v>2187</v>
      </c>
    </row>
    <row r="288" spans="19:19" x14ac:dyDescent="0.2">
      <c r="S288" s="1">
        <v>2188</v>
      </c>
    </row>
    <row r="289" spans="19:19" x14ac:dyDescent="0.2">
      <c r="S289" s="1">
        <v>2189</v>
      </c>
    </row>
    <row r="290" spans="19:19" x14ac:dyDescent="0.2">
      <c r="S290" s="1">
        <v>2190</v>
      </c>
    </row>
    <row r="291" spans="19:19" x14ac:dyDescent="0.2">
      <c r="S291" s="1">
        <v>2191</v>
      </c>
    </row>
    <row r="292" spans="19:19" x14ac:dyDescent="0.2">
      <c r="S292" s="1">
        <v>2192</v>
      </c>
    </row>
    <row r="293" spans="19:19" x14ac:dyDescent="0.2">
      <c r="S293" s="1">
        <v>2193</v>
      </c>
    </row>
    <row r="294" spans="19:19" x14ac:dyDescent="0.2">
      <c r="S294" s="1">
        <v>2194</v>
      </c>
    </row>
    <row r="295" spans="19:19" x14ac:dyDescent="0.2">
      <c r="S295" s="1">
        <v>2195</v>
      </c>
    </row>
    <row r="296" spans="19:19" x14ac:dyDescent="0.2">
      <c r="S296" s="1">
        <v>2196</v>
      </c>
    </row>
    <row r="297" spans="19:19" x14ac:dyDescent="0.2">
      <c r="S297" s="1">
        <v>2197</v>
      </c>
    </row>
    <row r="298" spans="19:19" x14ac:dyDescent="0.2">
      <c r="S298" s="1">
        <v>2198</v>
      </c>
    </row>
    <row r="299" spans="19:19" x14ac:dyDescent="0.2">
      <c r="S299" s="1">
        <v>2199</v>
      </c>
    </row>
    <row r="300" spans="19:19" x14ac:dyDescent="0.2">
      <c r="S300" s="1">
        <v>2200</v>
      </c>
    </row>
    <row r="301" spans="19:19" x14ac:dyDescent="0.2">
      <c r="S301" s="1">
        <v>2201</v>
      </c>
    </row>
    <row r="302" spans="19:19" x14ac:dyDescent="0.2">
      <c r="S302" s="1">
        <v>2202</v>
      </c>
    </row>
    <row r="303" spans="19:19" x14ac:dyDescent="0.2">
      <c r="S303" s="1">
        <v>2203</v>
      </c>
    </row>
    <row r="304" spans="19:19" x14ac:dyDescent="0.2">
      <c r="S304" s="1">
        <v>2204</v>
      </c>
    </row>
    <row r="305" spans="19:19" x14ac:dyDescent="0.2">
      <c r="S305" s="1">
        <v>2205</v>
      </c>
    </row>
    <row r="306" spans="19:19" x14ac:dyDescent="0.2">
      <c r="S306" s="1">
        <v>2206</v>
      </c>
    </row>
    <row r="307" spans="19:19" x14ac:dyDescent="0.2">
      <c r="S307" s="1">
        <v>2207</v>
      </c>
    </row>
    <row r="308" spans="19:19" x14ac:dyDescent="0.2">
      <c r="S308" s="1">
        <v>2208</v>
      </c>
    </row>
    <row r="309" spans="19:19" x14ac:dyDescent="0.2">
      <c r="S309" s="1">
        <v>2209</v>
      </c>
    </row>
    <row r="310" spans="19:19" x14ac:dyDescent="0.2">
      <c r="S310" s="1">
        <v>2210</v>
      </c>
    </row>
    <row r="311" spans="19:19" x14ac:dyDescent="0.2">
      <c r="S311" s="1">
        <v>2211</v>
      </c>
    </row>
    <row r="312" spans="19:19" x14ac:dyDescent="0.2">
      <c r="S312" s="1">
        <v>2212</v>
      </c>
    </row>
    <row r="313" spans="19:19" x14ac:dyDescent="0.2">
      <c r="S313" s="1">
        <v>2213</v>
      </c>
    </row>
    <row r="314" spans="19:19" x14ac:dyDescent="0.2">
      <c r="S314" s="1">
        <v>2214</v>
      </c>
    </row>
    <row r="315" spans="19:19" x14ac:dyDescent="0.2">
      <c r="S315" s="1">
        <v>2215</v>
      </c>
    </row>
    <row r="316" spans="19:19" x14ac:dyDescent="0.2">
      <c r="S316" s="1">
        <v>2216</v>
      </c>
    </row>
    <row r="317" spans="19:19" x14ac:dyDescent="0.2">
      <c r="S317" s="1">
        <v>2217</v>
      </c>
    </row>
    <row r="318" spans="19:19" x14ac:dyDescent="0.2">
      <c r="S318" s="1">
        <v>2218</v>
      </c>
    </row>
    <row r="319" spans="19:19" x14ac:dyDescent="0.2">
      <c r="S319" s="1">
        <v>2219</v>
      </c>
    </row>
    <row r="320" spans="19:19" x14ac:dyDescent="0.2">
      <c r="S320" s="1">
        <v>2220</v>
      </c>
    </row>
    <row r="321" spans="19:19" x14ac:dyDescent="0.2">
      <c r="S321" s="1">
        <v>2221</v>
      </c>
    </row>
    <row r="322" spans="19:19" x14ac:dyDescent="0.2">
      <c r="S322" s="1">
        <v>2222</v>
      </c>
    </row>
    <row r="323" spans="19:19" x14ac:dyDescent="0.2">
      <c r="S323" s="1">
        <v>2223</v>
      </c>
    </row>
    <row r="324" spans="19:19" x14ac:dyDescent="0.2">
      <c r="S324" s="1">
        <v>2224</v>
      </c>
    </row>
    <row r="325" spans="19:19" x14ac:dyDescent="0.2">
      <c r="S325" s="1">
        <v>2225</v>
      </c>
    </row>
    <row r="326" spans="19:19" x14ac:dyDescent="0.2">
      <c r="S326" s="1">
        <v>2226</v>
      </c>
    </row>
    <row r="327" spans="19:19" x14ac:dyDescent="0.2">
      <c r="S327" s="1">
        <v>2227</v>
      </c>
    </row>
    <row r="328" spans="19:19" x14ac:dyDescent="0.2">
      <c r="S328" s="1">
        <v>2228</v>
      </c>
    </row>
    <row r="329" spans="19:19" x14ac:dyDescent="0.2">
      <c r="S329" s="1">
        <v>2229</v>
      </c>
    </row>
    <row r="330" spans="19:19" x14ac:dyDescent="0.2">
      <c r="S330" s="1">
        <v>2230</v>
      </c>
    </row>
    <row r="331" spans="19:19" x14ac:dyDescent="0.2">
      <c r="S331" s="1">
        <v>2231</v>
      </c>
    </row>
    <row r="332" spans="19:19" x14ac:dyDescent="0.2">
      <c r="S332" s="1">
        <v>2232</v>
      </c>
    </row>
    <row r="333" spans="19:19" x14ac:dyDescent="0.2">
      <c r="S333" s="1">
        <v>2233</v>
      </c>
    </row>
    <row r="334" spans="19:19" x14ac:dyDescent="0.2">
      <c r="S334" s="1">
        <v>2234</v>
      </c>
    </row>
    <row r="335" spans="19:19" x14ac:dyDescent="0.2">
      <c r="S335" s="1">
        <v>2235</v>
      </c>
    </row>
    <row r="336" spans="19:19" x14ac:dyDescent="0.2">
      <c r="S336" s="1">
        <v>2236</v>
      </c>
    </row>
    <row r="337" spans="19:19" x14ac:dyDescent="0.2">
      <c r="S337" s="1">
        <v>2237</v>
      </c>
    </row>
    <row r="338" spans="19:19" x14ac:dyDescent="0.2">
      <c r="S338" s="1">
        <v>2238</v>
      </c>
    </row>
    <row r="339" spans="19:19" x14ac:dyDescent="0.2">
      <c r="S339" s="1">
        <v>2239</v>
      </c>
    </row>
    <row r="340" spans="19:19" x14ac:dyDescent="0.2">
      <c r="S340" s="1">
        <v>2240</v>
      </c>
    </row>
    <row r="341" spans="19:19" x14ac:dyDescent="0.2">
      <c r="S341" s="1">
        <v>2241</v>
      </c>
    </row>
    <row r="342" spans="19:19" x14ac:dyDescent="0.2">
      <c r="S342" s="1">
        <v>2242</v>
      </c>
    </row>
    <row r="343" spans="19:19" x14ac:dyDescent="0.2">
      <c r="S343" s="1">
        <v>2243</v>
      </c>
    </row>
    <row r="344" spans="19:19" x14ac:dyDescent="0.2">
      <c r="S344" s="1">
        <v>2244</v>
      </c>
    </row>
    <row r="345" spans="19:19" x14ac:dyDescent="0.2">
      <c r="S345" s="1">
        <v>2245</v>
      </c>
    </row>
    <row r="346" spans="19:19" x14ac:dyDescent="0.2">
      <c r="S346" s="1">
        <v>2246</v>
      </c>
    </row>
    <row r="347" spans="19:19" x14ac:dyDescent="0.2">
      <c r="S347" s="1">
        <v>2247</v>
      </c>
    </row>
    <row r="348" spans="19:19" x14ac:dyDescent="0.2">
      <c r="S348" s="1">
        <v>2248</v>
      </c>
    </row>
    <row r="349" spans="19:19" x14ac:dyDescent="0.2">
      <c r="S349" s="1">
        <v>2249</v>
      </c>
    </row>
    <row r="350" spans="19:19" x14ac:dyDescent="0.2">
      <c r="S350" s="1">
        <v>2250</v>
      </c>
    </row>
    <row r="351" spans="19:19" x14ac:dyDescent="0.2">
      <c r="S351" s="1">
        <v>2251</v>
      </c>
    </row>
    <row r="352" spans="19:19" x14ac:dyDescent="0.2">
      <c r="S352" s="1">
        <v>2252</v>
      </c>
    </row>
    <row r="353" spans="19:19" x14ac:dyDescent="0.2">
      <c r="S353" s="1">
        <v>2253</v>
      </c>
    </row>
    <row r="354" spans="19:19" x14ac:dyDescent="0.2">
      <c r="S354" s="1">
        <v>2254</v>
      </c>
    </row>
    <row r="355" spans="19:19" x14ac:dyDescent="0.2">
      <c r="S355" s="1">
        <v>2255</v>
      </c>
    </row>
    <row r="356" spans="19:19" x14ac:dyDescent="0.2">
      <c r="S356" s="1">
        <v>2256</v>
      </c>
    </row>
    <row r="357" spans="19:19" x14ac:dyDescent="0.2">
      <c r="S357" s="1">
        <v>2257</v>
      </c>
    </row>
    <row r="358" spans="19:19" x14ac:dyDescent="0.2">
      <c r="S358" s="1">
        <v>2258</v>
      </c>
    </row>
    <row r="359" spans="19:19" x14ac:dyDescent="0.2">
      <c r="S359" s="1">
        <v>2259</v>
      </c>
    </row>
    <row r="360" spans="19:19" x14ac:dyDescent="0.2">
      <c r="S360" s="1">
        <v>2260</v>
      </c>
    </row>
    <row r="361" spans="19:19" x14ac:dyDescent="0.2">
      <c r="S361" s="1">
        <v>2261</v>
      </c>
    </row>
    <row r="362" spans="19:19" x14ac:dyDescent="0.2">
      <c r="S362" s="1">
        <v>2262</v>
      </c>
    </row>
    <row r="363" spans="19:19" x14ac:dyDescent="0.2">
      <c r="S363" s="1">
        <v>2263</v>
      </c>
    </row>
    <row r="364" spans="19:19" x14ac:dyDescent="0.2">
      <c r="S364" s="1">
        <v>2264</v>
      </c>
    </row>
    <row r="365" spans="19:19" x14ac:dyDescent="0.2">
      <c r="S365" s="1">
        <v>2265</v>
      </c>
    </row>
    <row r="366" spans="19:19" x14ac:dyDescent="0.2">
      <c r="S366" s="1">
        <v>2266</v>
      </c>
    </row>
    <row r="367" spans="19:19" x14ac:dyDescent="0.2">
      <c r="S367" s="1">
        <v>2267</v>
      </c>
    </row>
    <row r="368" spans="19:19" x14ac:dyDescent="0.2">
      <c r="S368" s="1">
        <v>2268</v>
      </c>
    </row>
    <row r="369" spans="19:19" x14ac:dyDescent="0.2">
      <c r="S369" s="1">
        <v>2269</v>
      </c>
    </row>
    <row r="370" spans="19:19" x14ac:dyDescent="0.2">
      <c r="S370" s="1">
        <v>2270</v>
      </c>
    </row>
    <row r="371" spans="19:19" x14ac:dyDescent="0.2">
      <c r="S371" s="1">
        <v>2271</v>
      </c>
    </row>
    <row r="372" spans="19:19" x14ac:dyDescent="0.2">
      <c r="S372" s="1">
        <v>2272</v>
      </c>
    </row>
    <row r="373" spans="19:19" x14ac:dyDescent="0.2">
      <c r="S373" s="1">
        <v>2273</v>
      </c>
    </row>
    <row r="374" spans="19:19" x14ac:dyDescent="0.2">
      <c r="S374" s="1">
        <v>2274</v>
      </c>
    </row>
    <row r="375" spans="19:19" x14ac:dyDescent="0.2">
      <c r="S375" s="1">
        <v>2275</v>
      </c>
    </row>
    <row r="376" spans="19:19" x14ac:dyDescent="0.2">
      <c r="S376" s="1">
        <v>2276</v>
      </c>
    </row>
    <row r="377" spans="19:19" x14ac:dyDescent="0.2">
      <c r="S377" s="1">
        <v>2277</v>
      </c>
    </row>
    <row r="378" spans="19:19" x14ac:dyDescent="0.2">
      <c r="S378" s="1">
        <v>2278</v>
      </c>
    </row>
    <row r="379" spans="19:19" x14ac:dyDescent="0.2">
      <c r="S379" s="1">
        <v>2279</v>
      </c>
    </row>
    <row r="380" spans="19:19" x14ac:dyDescent="0.2">
      <c r="S380" s="1">
        <v>2280</v>
      </c>
    </row>
    <row r="381" spans="19:19" x14ac:dyDescent="0.2">
      <c r="S381" s="1">
        <v>2281</v>
      </c>
    </row>
    <row r="382" spans="19:19" x14ac:dyDescent="0.2">
      <c r="S382" s="1">
        <v>2282</v>
      </c>
    </row>
    <row r="383" spans="19:19" x14ac:dyDescent="0.2">
      <c r="S383" s="1">
        <v>2283</v>
      </c>
    </row>
    <row r="384" spans="19:19" x14ac:dyDescent="0.2">
      <c r="S384" s="1">
        <v>2284</v>
      </c>
    </row>
    <row r="385" spans="19:19" x14ac:dyDescent="0.2">
      <c r="S385" s="1">
        <v>2285</v>
      </c>
    </row>
    <row r="386" spans="19:19" x14ac:dyDescent="0.2">
      <c r="S386" s="1">
        <v>2286</v>
      </c>
    </row>
    <row r="387" spans="19:19" x14ac:dyDescent="0.2">
      <c r="S387" s="1">
        <v>2287</v>
      </c>
    </row>
    <row r="388" spans="19:19" x14ac:dyDescent="0.2">
      <c r="S388" s="1">
        <v>2288</v>
      </c>
    </row>
    <row r="389" spans="19:19" x14ac:dyDescent="0.2">
      <c r="S389" s="1">
        <v>2289</v>
      </c>
    </row>
    <row r="390" spans="19:19" x14ac:dyDescent="0.2">
      <c r="S390" s="1">
        <v>2290</v>
      </c>
    </row>
    <row r="391" spans="19:19" x14ac:dyDescent="0.2">
      <c r="S391" s="1">
        <v>2291</v>
      </c>
    </row>
    <row r="392" spans="19:19" x14ac:dyDescent="0.2">
      <c r="S392" s="1">
        <v>2292</v>
      </c>
    </row>
    <row r="393" spans="19:19" x14ac:dyDescent="0.2">
      <c r="S393" s="1">
        <v>2293</v>
      </c>
    </row>
    <row r="394" spans="19:19" x14ac:dyDescent="0.2">
      <c r="S394" s="1">
        <v>2294</v>
      </c>
    </row>
    <row r="395" spans="19:19" x14ac:dyDescent="0.2">
      <c r="S395" s="1">
        <v>2295</v>
      </c>
    </row>
    <row r="396" spans="19:19" x14ac:dyDescent="0.2">
      <c r="S396" s="1">
        <v>2296</v>
      </c>
    </row>
    <row r="397" spans="19:19" x14ac:dyDescent="0.2">
      <c r="S397" s="1">
        <v>2297</v>
      </c>
    </row>
    <row r="398" spans="19:19" x14ac:dyDescent="0.2">
      <c r="S398" s="1">
        <v>2298</v>
      </c>
    </row>
    <row r="399" spans="19:19" x14ac:dyDescent="0.2">
      <c r="S399" s="1">
        <v>2299</v>
      </c>
    </row>
    <row r="400" spans="19:19" x14ac:dyDescent="0.2">
      <c r="S400" s="1">
        <v>2300</v>
      </c>
    </row>
    <row r="401" spans="19:19" x14ac:dyDescent="0.2">
      <c r="S401" s="1">
        <v>2301</v>
      </c>
    </row>
    <row r="402" spans="19:19" x14ac:dyDescent="0.2">
      <c r="S402" s="1">
        <v>2302</v>
      </c>
    </row>
    <row r="403" spans="19:19" x14ac:dyDescent="0.2">
      <c r="S403" s="1">
        <v>2303</v>
      </c>
    </row>
    <row r="404" spans="19:19" x14ac:dyDescent="0.2">
      <c r="S404" s="1">
        <v>2304</v>
      </c>
    </row>
    <row r="405" spans="19:19" x14ac:dyDescent="0.2">
      <c r="S405" s="1">
        <v>2305</v>
      </c>
    </row>
    <row r="406" spans="19:19" x14ac:dyDescent="0.2">
      <c r="S406" s="1">
        <v>2306</v>
      </c>
    </row>
    <row r="407" spans="19:19" x14ac:dyDescent="0.2">
      <c r="S407" s="1">
        <v>2307</v>
      </c>
    </row>
    <row r="408" spans="19:19" x14ac:dyDescent="0.2">
      <c r="S408" s="1">
        <v>2308</v>
      </c>
    </row>
    <row r="409" spans="19:19" x14ac:dyDescent="0.2">
      <c r="S409" s="1">
        <v>2309</v>
      </c>
    </row>
    <row r="410" spans="19:19" x14ac:dyDescent="0.2">
      <c r="S410" s="1">
        <v>2310</v>
      </c>
    </row>
    <row r="411" spans="19:19" x14ac:dyDescent="0.2">
      <c r="S411" s="1">
        <v>2311</v>
      </c>
    </row>
    <row r="412" spans="19:19" x14ac:dyDescent="0.2">
      <c r="S412" s="1">
        <v>2312</v>
      </c>
    </row>
    <row r="413" spans="19:19" x14ac:dyDescent="0.2">
      <c r="S413" s="1">
        <v>2313</v>
      </c>
    </row>
    <row r="414" spans="19:19" x14ac:dyDescent="0.2">
      <c r="S414" s="1">
        <v>2314</v>
      </c>
    </row>
    <row r="415" spans="19:19" x14ac:dyDescent="0.2">
      <c r="S415" s="1">
        <v>2315</v>
      </c>
    </row>
    <row r="416" spans="19:19" x14ac:dyDescent="0.2">
      <c r="S416" s="1">
        <v>2316</v>
      </c>
    </row>
    <row r="417" spans="19:19" x14ac:dyDescent="0.2">
      <c r="S417" s="1">
        <v>2317</v>
      </c>
    </row>
    <row r="418" spans="19:19" x14ac:dyDescent="0.2">
      <c r="S418" s="1">
        <v>2318</v>
      </c>
    </row>
    <row r="419" spans="19:19" x14ac:dyDescent="0.2">
      <c r="S419" s="1">
        <v>2319</v>
      </c>
    </row>
    <row r="420" spans="19:19" x14ac:dyDescent="0.2">
      <c r="S420" s="1">
        <v>2320</v>
      </c>
    </row>
    <row r="421" spans="19:19" x14ac:dyDescent="0.2">
      <c r="S421" s="1">
        <v>2321</v>
      </c>
    </row>
    <row r="422" spans="19:19" x14ac:dyDescent="0.2">
      <c r="S422" s="1">
        <v>2322</v>
      </c>
    </row>
    <row r="423" spans="19:19" x14ac:dyDescent="0.2">
      <c r="S423" s="1">
        <v>2323</v>
      </c>
    </row>
    <row r="424" spans="19:19" x14ac:dyDescent="0.2">
      <c r="S424" s="1">
        <v>2324</v>
      </c>
    </row>
    <row r="425" spans="19:19" x14ac:dyDescent="0.2">
      <c r="S425" s="1">
        <v>2325</v>
      </c>
    </row>
    <row r="426" spans="19:19" x14ac:dyDescent="0.2">
      <c r="S426" s="1">
        <v>2326</v>
      </c>
    </row>
    <row r="427" spans="19:19" x14ac:dyDescent="0.2">
      <c r="S427" s="1">
        <v>2327</v>
      </c>
    </row>
    <row r="428" spans="19:19" x14ac:dyDescent="0.2">
      <c r="S428" s="1">
        <v>2328</v>
      </c>
    </row>
    <row r="429" spans="19:19" x14ac:dyDescent="0.2">
      <c r="S429" s="1">
        <v>2329</v>
      </c>
    </row>
    <row r="430" spans="19:19" x14ac:dyDescent="0.2">
      <c r="S430" s="1">
        <v>2330</v>
      </c>
    </row>
    <row r="431" spans="19:19" x14ac:dyDescent="0.2">
      <c r="S431" s="1">
        <v>2331</v>
      </c>
    </row>
    <row r="432" spans="19:19" x14ac:dyDescent="0.2">
      <c r="S432" s="1">
        <v>2332</v>
      </c>
    </row>
    <row r="433" spans="19:19" x14ac:dyDescent="0.2">
      <c r="S433" s="1">
        <v>2333</v>
      </c>
    </row>
    <row r="434" spans="19:19" x14ac:dyDescent="0.2">
      <c r="S434" s="1">
        <v>2334</v>
      </c>
    </row>
    <row r="435" spans="19:19" x14ac:dyDescent="0.2">
      <c r="S435" s="1">
        <v>2335</v>
      </c>
    </row>
    <row r="436" spans="19:19" x14ac:dyDescent="0.2">
      <c r="S436" s="1">
        <v>2336</v>
      </c>
    </row>
    <row r="437" spans="19:19" x14ac:dyDescent="0.2">
      <c r="S437" s="1">
        <v>2337</v>
      </c>
    </row>
    <row r="438" spans="19:19" x14ac:dyDescent="0.2">
      <c r="S438" s="1">
        <v>2338</v>
      </c>
    </row>
    <row r="439" spans="19:19" x14ac:dyDescent="0.2">
      <c r="S439" s="1">
        <v>2339</v>
      </c>
    </row>
    <row r="440" spans="19:19" x14ac:dyDescent="0.2">
      <c r="S440" s="1">
        <v>2340</v>
      </c>
    </row>
    <row r="441" spans="19:19" x14ac:dyDescent="0.2">
      <c r="S441" s="1">
        <v>2341</v>
      </c>
    </row>
    <row r="442" spans="19:19" x14ac:dyDescent="0.2">
      <c r="S442" s="1">
        <v>2342</v>
      </c>
    </row>
    <row r="443" spans="19:19" x14ac:dyDescent="0.2">
      <c r="S443" s="1">
        <v>2343</v>
      </c>
    </row>
    <row r="444" spans="19:19" x14ac:dyDescent="0.2">
      <c r="S444" s="1">
        <v>2344</v>
      </c>
    </row>
    <row r="445" spans="19:19" x14ac:dyDescent="0.2">
      <c r="S445" s="1">
        <v>2345</v>
      </c>
    </row>
    <row r="446" spans="19:19" x14ac:dyDescent="0.2">
      <c r="S446" s="1">
        <v>2346</v>
      </c>
    </row>
    <row r="447" spans="19:19" x14ac:dyDescent="0.2">
      <c r="S447" s="1">
        <v>2347</v>
      </c>
    </row>
    <row r="448" spans="19:19" x14ac:dyDescent="0.2">
      <c r="S448" s="1">
        <v>2348</v>
      </c>
    </row>
    <row r="449" spans="19:19" x14ac:dyDescent="0.2">
      <c r="S449" s="1">
        <v>2349</v>
      </c>
    </row>
    <row r="450" spans="19:19" x14ac:dyDescent="0.2">
      <c r="S450" s="1">
        <v>2350</v>
      </c>
    </row>
    <row r="451" spans="19:19" x14ac:dyDescent="0.2">
      <c r="S451" s="1">
        <v>2351</v>
      </c>
    </row>
    <row r="452" spans="19:19" x14ac:dyDescent="0.2">
      <c r="S452" s="1">
        <v>2352</v>
      </c>
    </row>
    <row r="453" spans="19:19" x14ac:dyDescent="0.2">
      <c r="S453" s="1">
        <v>2353</v>
      </c>
    </row>
    <row r="454" spans="19:19" x14ac:dyDescent="0.2">
      <c r="S454" s="1">
        <v>2354</v>
      </c>
    </row>
    <row r="455" spans="19:19" x14ac:dyDescent="0.2">
      <c r="S455" s="1">
        <v>2355</v>
      </c>
    </row>
    <row r="456" spans="19:19" x14ac:dyDescent="0.2">
      <c r="S456" s="1">
        <v>2356</v>
      </c>
    </row>
    <row r="457" spans="19:19" x14ac:dyDescent="0.2">
      <c r="S457" s="1">
        <v>2357</v>
      </c>
    </row>
    <row r="458" spans="19:19" x14ac:dyDescent="0.2">
      <c r="S458" s="1">
        <v>2358</v>
      </c>
    </row>
    <row r="459" spans="19:19" x14ac:dyDescent="0.2">
      <c r="S459" s="1">
        <v>2359</v>
      </c>
    </row>
    <row r="460" spans="19:19" x14ac:dyDescent="0.2">
      <c r="S460" s="1">
        <v>2360</v>
      </c>
    </row>
    <row r="461" spans="19:19" x14ac:dyDescent="0.2">
      <c r="S461" s="1">
        <v>2361</v>
      </c>
    </row>
    <row r="462" spans="19:19" x14ac:dyDescent="0.2">
      <c r="S462" s="1">
        <v>2362</v>
      </c>
    </row>
    <row r="463" spans="19:19" x14ac:dyDescent="0.2">
      <c r="S463" s="1">
        <v>2363</v>
      </c>
    </row>
    <row r="464" spans="19:19" x14ac:dyDescent="0.2">
      <c r="S464" s="1">
        <v>2364</v>
      </c>
    </row>
    <row r="465" spans="19:19" x14ac:dyDescent="0.2">
      <c r="S465" s="1">
        <v>2365</v>
      </c>
    </row>
    <row r="466" spans="19:19" x14ac:dyDescent="0.2">
      <c r="S466" s="1">
        <v>2366</v>
      </c>
    </row>
    <row r="467" spans="19:19" x14ac:dyDescent="0.2">
      <c r="S467" s="1">
        <v>2367</v>
      </c>
    </row>
    <row r="468" spans="19:19" x14ac:dyDescent="0.2">
      <c r="S468" s="1">
        <v>2368</v>
      </c>
    </row>
    <row r="469" spans="19:19" x14ac:dyDescent="0.2">
      <c r="S469" s="1">
        <v>2369</v>
      </c>
    </row>
    <row r="470" spans="19:19" x14ac:dyDescent="0.2">
      <c r="S470" s="1">
        <v>2370</v>
      </c>
    </row>
    <row r="471" spans="19:19" x14ac:dyDescent="0.2">
      <c r="S471" s="1">
        <v>2371</v>
      </c>
    </row>
    <row r="472" spans="19:19" x14ac:dyDescent="0.2">
      <c r="S472" s="1">
        <v>2372</v>
      </c>
    </row>
    <row r="473" spans="19:19" x14ac:dyDescent="0.2">
      <c r="S473" s="1">
        <v>2373</v>
      </c>
    </row>
    <row r="474" spans="19:19" x14ac:dyDescent="0.2">
      <c r="S474" s="1">
        <v>2374</v>
      </c>
    </row>
    <row r="475" spans="19:19" x14ac:dyDescent="0.2">
      <c r="S475" s="1">
        <v>2375</v>
      </c>
    </row>
    <row r="476" spans="19:19" x14ac:dyDescent="0.2">
      <c r="S476" s="1">
        <v>2376</v>
      </c>
    </row>
    <row r="477" spans="19:19" x14ac:dyDescent="0.2">
      <c r="S477" s="1">
        <v>2377</v>
      </c>
    </row>
    <row r="478" spans="19:19" x14ac:dyDescent="0.2">
      <c r="S478" s="1">
        <v>2378</v>
      </c>
    </row>
    <row r="479" spans="19:19" x14ac:dyDescent="0.2">
      <c r="S479" s="1">
        <v>2379</v>
      </c>
    </row>
    <row r="480" spans="19:19" x14ac:dyDescent="0.2">
      <c r="S480" s="1">
        <v>2380</v>
      </c>
    </row>
    <row r="481" spans="19:19" x14ac:dyDescent="0.2">
      <c r="S481" s="1">
        <v>2381</v>
      </c>
    </row>
    <row r="482" spans="19:19" x14ac:dyDescent="0.2">
      <c r="S482" s="1">
        <v>2382</v>
      </c>
    </row>
    <row r="483" spans="19:19" x14ac:dyDescent="0.2">
      <c r="S483" s="1">
        <v>2383</v>
      </c>
    </row>
    <row r="484" spans="19:19" x14ac:dyDescent="0.2">
      <c r="S484" s="1">
        <v>2384</v>
      </c>
    </row>
    <row r="485" spans="19:19" x14ac:dyDescent="0.2">
      <c r="S485" s="1">
        <v>2385</v>
      </c>
    </row>
    <row r="486" spans="19:19" x14ac:dyDescent="0.2">
      <c r="S486" s="1">
        <v>2386</v>
      </c>
    </row>
    <row r="487" spans="19:19" x14ac:dyDescent="0.2">
      <c r="S487" s="1">
        <v>2387</v>
      </c>
    </row>
    <row r="488" spans="19:19" x14ac:dyDescent="0.2">
      <c r="S488" s="1">
        <v>2388</v>
      </c>
    </row>
    <row r="489" spans="19:19" x14ac:dyDescent="0.2">
      <c r="S489" s="1">
        <v>2389</v>
      </c>
    </row>
    <row r="490" spans="19:19" x14ac:dyDescent="0.2">
      <c r="S490" s="1">
        <v>2390</v>
      </c>
    </row>
    <row r="491" spans="19:19" x14ac:dyDescent="0.2">
      <c r="S491" s="1">
        <v>2391</v>
      </c>
    </row>
    <row r="492" spans="19:19" x14ac:dyDescent="0.2">
      <c r="S492" s="1">
        <v>2392</v>
      </c>
    </row>
    <row r="493" spans="19:19" x14ac:dyDescent="0.2">
      <c r="S493" s="1">
        <v>2393</v>
      </c>
    </row>
    <row r="494" spans="19:19" x14ac:dyDescent="0.2">
      <c r="S494" s="1">
        <v>2394</v>
      </c>
    </row>
    <row r="495" spans="19:19" x14ac:dyDescent="0.2">
      <c r="S495" s="1">
        <v>2395</v>
      </c>
    </row>
    <row r="496" spans="19:19" x14ac:dyDescent="0.2">
      <c r="S496" s="1">
        <v>2396</v>
      </c>
    </row>
    <row r="497" spans="19:19" x14ac:dyDescent="0.2">
      <c r="S497" s="1">
        <v>2397</v>
      </c>
    </row>
    <row r="498" spans="19:19" x14ac:dyDescent="0.2">
      <c r="S498" s="1">
        <v>2398</v>
      </c>
    </row>
    <row r="499" spans="19:19" x14ac:dyDescent="0.2">
      <c r="S499" s="1">
        <v>2399</v>
      </c>
    </row>
    <row r="500" spans="19:19" x14ac:dyDescent="0.2">
      <c r="S500" s="1">
        <v>2400</v>
      </c>
    </row>
    <row r="501" spans="19:19" x14ac:dyDescent="0.2">
      <c r="S501" s="1">
        <v>2401</v>
      </c>
    </row>
    <row r="502" spans="19:19" x14ac:dyDescent="0.2">
      <c r="S502" s="1">
        <v>2402</v>
      </c>
    </row>
    <row r="503" spans="19:19" x14ac:dyDescent="0.2">
      <c r="S503" s="1">
        <v>2403</v>
      </c>
    </row>
    <row r="504" spans="19:19" x14ac:dyDescent="0.2">
      <c r="S504" s="1">
        <v>2404</v>
      </c>
    </row>
    <row r="505" spans="19:19" x14ac:dyDescent="0.2">
      <c r="S505" s="1">
        <v>2405</v>
      </c>
    </row>
    <row r="506" spans="19:19" x14ac:dyDescent="0.2">
      <c r="S506" s="1">
        <v>2406</v>
      </c>
    </row>
    <row r="507" spans="19:19" x14ac:dyDescent="0.2">
      <c r="S507" s="1">
        <v>2407</v>
      </c>
    </row>
    <row r="508" spans="19:19" x14ac:dyDescent="0.2">
      <c r="S508" s="1">
        <v>2408</v>
      </c>
    </row>
    <row r="509" spans="19:19" x14ac:dyDescent="0.2">
      <c r="S509" s="1">
        <v>2409</v>
      </c>
    </row>
    <row r="510" spans="19:19" x14ac:dyDescent="0.2">
      <c r="S510" s="1">
        <v>2410</v>
      </c>
    </row>
    <row r="511" spans="19:19" x14ac:dyDescent="0.2">
      <c r="S511" s="1">
        <v>2411</v>
      </c>
    </row>
    <row r="512" spans="19:19" x14ac:dyDescent="0.2">
      <c r="S512" s="1">
        <v>2412</v>
      </c>
    </row>
    <row r="513" spans="19:19" x14ac:dyDescent="0.2">
      <c r="S513" s="1">
        <v>2413</v>
      </c>
    </row>
    <row r="514" spans="19:19" x14ac:dyDescent="0.2">
      <c r="S514" s="1">
        <v>2414</v>
      </c>
    </row>
    <row r="515" spans="19:19" x14ac:dyDescent="0.2">
      <c r="S515" s="1">
        <v>2415</v>
      </c>
    </row>
    <row r="516" spans="19:19" x14ac:dyDescent="0.2">
      <c r="S516" s="1">
        <v>2416</v>
      </c>
    </row>
    <row r="517" spans="19:19" x14ac:dyDescent="0.2">
      <c r="S517" s="1">
        <v>2417</v>
      </c>
    </row>
    <row r="518" spans="19:19" x14ac:dyDescent="0.2">
      <c r="S518" s="1">
        <v>2418</v>
      </c>
    </row>
    <row r="519" spans="19:19" x14ac:dyDescent="0.2">
      <c r="S519" s="1">
        <v>2419</v>
      </c>
    </row>
    <row r="520" spans="19:19" x14ac:dyDescent="0.2">
      <c r="S520" s="1">
        <v>2420</v>
      </c>
    </row>
    <row r="521" spans="19:19" x14ac:dyDescent="0.2">
      <c r="S521" s="1">
        <v>2421</v>
      </c>
    </row>
    <row r="522" spans="19:19" x14ac:dyDescent="0.2">
      <c r="S522" s="1">
        <v>2422</v>
      </c>
    </row>
    <row r="523" spans="19:19" x14ac:dyDescent="0.2">
      <c r="S523" s="1">
        <v>2423</v>
      </c>
    </row>
    <row r="524" spans="19:19" x14ac:dyDescent="0.2">
      <c r="S524" s="1">
        <v>2424</v>
      </c>
    </row>
    <row r="525" spans="19:19" x14ac:dyDescent="0.2">
      <c r="S525" s="1">
        <v>2425</v>
      </c>
    </row>
    <row r="526" spans="19:19" x14ac:dyDescent="0.2">
      <c r="S526" s="1">
        <v>2426</v>
      </c>
    </row>
    <row r="527" spans="19:19" x14ac:dyDescent="0.2">
      <c r="S527" s="1">
        <v>2427</v>
      </c>
    </row>
    <row r="528" spans="19:19" x14ac:dyDescent="0.2">
      <c r="S528" s="1">
        <v>2428</v>
      </c>
    </row>
    <row r="529" spans="19:19" x14ac:dyDescent="0.2">
      <c r="S529" s="1">
        <v>2429</v>
      </c>
    </row>
    <row r="530" spans="19:19" x14ac:dyDescent="0.2">
      <c r="S530" s="1">
        <v>2430</v>
      </c>
    </row>
    <row r="531" spans="19:19" x14ac:dyDescent="0.2">
      <c r="S531" s="1">
        <v>2431</v>
      </c>
    </row>
    <row r="532" spans="19:19" x14ac:dyDescent="0.2">
      <c r="S532" s="1">
        <v>2432</v>
      </c>
    </row>
    <row r="533" spans="19:19" x14ac:dyDescent="0.2">
      <c r="S533" s="1">
        <v>2433</v>
      </c>
    </row>
    <row r="534" spans="19:19" x14ac:dyDescent="0.2">
      <c r="S534" s="1">
        <v>2434</v>
      </c>
    </row>
    <row r="535" spans="19:19" x14ac:dyDescent="0.2">
      <c r="S535" s="1">
        <v>2435</v>
      </c>
    </row>
    <row r="536" spans="19:19" x14ac:dyDescent="0.2">
      <c r="S536" s="1">
        <v>2436</v>
      </c>
    </row>
    <row r="537" spans="19:19" x14ac:dyDescent="0.2">
      <c r="S537" s="1">
        <v>2437</v>
      </c>
    </row>
    <row r="538" spans="19:19" x14ac:dyDescent="0.2">
      <c r="S538" s="1">
        <v>2438</v>
      </c>
    </row>
    <row r="539" spans="19:19" x14ac:dyDescent="0.2">
      <c r="S539" s="1">
        <v>2439</v>
      </c>
    </row>
    <row r="540" spans="19:19" x14ac:dyDescent="0.2">
      <c r="S540" s="1">
        <v>2440</v>
      </c>
    </row>
    <row r="541" spans="19:19" x14ac:dyDescent="0.2">
      <c r="S541" s="1">
        <v>2441</v>
      </c>
    </row>
    <row r="542" spans="19:19" x14ac:dyDescent="0.2">
      <c r="S542" s="1">
        <v>2442</v>
      </c>
    </row>
    <row r="543" spans="19:19" x14ac:dyDescent="0.2">
      <c r="S543" s="1">
        <v>2443</v>
      </c>
    </row>
    <row r="544" spans="19:19" x14ac:dyDescent="0.2">
      <c r="S544" s="1">
        <v>2444</v>
      </c>
    </row>
    <row r="545" spans="19:19" x14ac:dyDescent="0.2">
      <c r="S545" s="1">
        <v>2445</v>
      </c>
    </row>
    <row r="546" spans="19:19" x14ac:dyDescent="0.2">
      <c r="S546" s="1">
        <v>2446</v>
      </c>
    </row>
    <row r="547" spans="19:19" x14ac:dyDescent="0.2">
      <c r="S547" s="1">
        <v>2447</v>
      </c>
    </row>
    <row r="548" spans="19:19" x14ac:dyDescent="0.2">
      <c r="S548" s="1">
        <v>2448</v>
      </c>
    </row>
    <row r="549" spans="19:19" x14ac:dyDescent="0.2">
      <c r="S549" s="1">
        <v>2449</v>
      </c>
    </row>
    <row r="550" spans="19:19" x14ac:dyDescent="0.2">
      <c r="S550" s="1">
        <v>2450</v>
      </c>
    </row>
    <row r="551" spans="19:19" x14ac:dyDescent="0.2">
      <c r="S551" s="1">
        <v>2451</v>
      </c>
    </row>
    <row r="552" spans="19:19" x14ac:dyDescent="0.2">
      <c r="S552" s="1">
        <v>2452</v>
      </c>
    </row>
    <row r="553" spans="19:19" x14ac:dyDescent="0.2">
      <c r="S553" s="1">
        <v>2453</v>
      </c>
    </row>
    <row r="554" spans="19:19" x14ac:dyDescent="0.2">
      <c r="S554" s="1">
        <v>2454</v>
      </c>
    </row>
    <row r="555" spans="19:19" x14ac:dyDescent="0.2">
      <c r="S555" s="1">
        <v>2455</v>
      </c>
    </row>
    <row r="556" spans="19:19" x14ac:dyDescent="0.2">
      <c r="S556" s="1">
        <v>2456</v>
      </c>
    </row>
    <row r="557" spans="19:19" x14ac:dyDescent="0.2">
      <c r="S557" s="1">
        <v>2457</v>
      </c>
    </row>
    <row r="558" spans="19:19" x14ac:dyDescent="0.2">
      <c r="S558" s="1">
        <v>2458</v>
      </c>
    </row>
    <row r="559" spans="19:19" x14ac:dyDescent="0.2">
      <c r="S559" s="1">
        <v>2459</v>
      </c>
    </row>
    <row r="560" spans="19:19" x14ac:dyDescent="0.2">
      <c r="S560" s="1">
        <v>2460</v>
      </c>
    </row>
    <row r="561" spans="19:19" x14ac:dyDescent="0.2">
      <c r="S561" s="1">
        <v>2461</v>
      </c>
    </row>
    <row r="562" spans="19:19" x14ac:dyDescent="0.2">
      <c r="S562" s="1">
        <v>2462</v>
      </c>
    </row>
    <row r="563" spans="19:19" x14ac:dyDescent="0.2">
      <c r="S563" s="1">
        <v>2463</v>
      </c>
    </row>
    <row r="564" spans="19:19" x14ac:dyDescent="0.2">
      <c r="S564" s="1">
        <v>2464</v>
      </c>
    </row>
    <row r="565" spans="19:19" x14ac:dyDescent="0.2">
      <c r="S565" s="1">
        <v>2465</v>
      </c>
    </row>
    <row r="566" spans="19:19" x14ac:dyDescent="0.2">
      <c r="S566" s="1">
        <v>2466</v>
      </c>
    </row>
    <row r="567" spans="19:19" x14ac:dyDescent="0.2">
      <c r="S567" s="1">
        <v>2467</v>
      </c>
    </row>
    <row r="568" spans="19:19" x14ac:dyDescent="0.2">
      <c r="S568" s="1">
        <v>2468</v>
      </c>
    </row>
    <row r="569" spans="19:19" x14ac:dyDescent="0.2">
      <c r="S569" s="1">
        <v>2469</v>
      </c>
    </row>
    <row r="570" spans="19:19" x14ac:dyDescent="0.2">
      <c r="S570" s="1">
        <v>2470</v>
      </c>
    </row>
    <row r="571" spans="19:19" x14ac:dyDescent="0.2">
      <c r="S571" s="1">
        <v>2471</v>
      </c>
    </row>
    <row r="572" spans="19:19" x14ac:dyDescent="0.2">
      <c r="S572" s="1">
        <v>2472</v>
      </c>
    </row>
    <row r="573" spans="19:19" x14ac:dyDescent="0.2">
      <c r="S573" s="1">
        <v>2473</v>
      </c>
    </row>
    <row r="574" spans="19:19" x14ac:dyDescent="0.2">
      <c r="S574" s="1">
        <v>2474</v>
      </c>
    </row>
    <row r="575" spans="19:19" x14ac:dyDescent="0.2">
      <c r="S575" s="1">
        <v>2475</v>
      </c>
    </row>
    <row r="576" spans="19:19" x14ac:dyDescent="0.2">
      <c r="S576" s="1">
        <v>2476</v>
      </c>
    </row>
    <row r="577" spans="19:19" x14ac:dyDescent="0.2">
      <c r="S577" s="1">
        <v>2477</v>
      </c>
    </row>
    <row r="578" spans="19:19" x14ac:dyDescent="0.2">
      <c r="S578" s="1">
        <v>2478</v>
      </c>
    </row>
    <row r="579" spans="19:19" x14ac:dyDescent="0.2">
      <c r="S579" s="1">
        <v>2479</v>
      </c>
    </row>
    <row r="580" spans="19:19" x14ac:dyDescent="0.2">
      <c r="S580" s="1">
        <v>2480</v>
      </c>
    </row>
    <row r="581" spans="19:19" x14ac:dyDescent="0.2">
      <c r="S581" s="1">
        <v>2481</v>
      </c>
    </row>
    <row r="582" spans="19:19" x14ac:dyDescent="0.2">
      <c r="S582" s="1">
        <v>2482</v>
      </c>
    </row>
    <row r="583" spans="19:19" x14ac:dyDescent="0.2">
      <c r="S583" s="1">
        <v>2483</v>
      </c>
    </row>
    <row r="584" spans="19:19" x14ac:dyDescent="0.2">
      <c r="S584" s="1">
        <v>2484</v>
      </c>
    </row>
    <row r="585" spans="19:19" x14ac:dyDescent="0.2">
      <c r="S585" s="1">
        <v>2485</v>
      </c>
    </row>
    <row r="586" spans="19:19" x14ac:dyDescent="0.2">
      <c r="S586" s="1">
        <v>2486</v>
      </c>
    </row>
    <row r="587" spans="19:19" x14ac:dyDescent="0.2">
      <c r="S587" s="1">
        <v>2487</v>
      </c>
    </row>
    <row r="588" spans="19:19" x14ac:dyDescent="0.2">
      <c r="S588" s="1">
        <v>2488</v>
      </c>
    </row>
    <row r="589" spans="19:19" x14ac:dyDescent="0.2">
      <c r="S589" s="1">
        <v>2489</v>
      </c>
    </row>
    <row r="590" spans="19:19" x14ac:dyDescent="0.2">
      <c r="S590" s="1">
        <v>2490</v>
      </c>
    </row>
    <row r="591" spans="19:19" x14ac:dyDescent="0.2">
      <c r="S591" s="1">
        <v>2491</v>
      </c>
    </row>
    <row r="592" spans="19:19" x14ac:dyDescent="0.2">
      <c r="S592" s="1">
        <v>2492</v>
      </c>
    </row>
    <row r="593" spans="19:19" x14ac:dyDescent="0.2">
      <c r="S593" s="1">
        <v>2493</v>
      </c>
    </row>
    <row r="594" spans="19:19" x14ac:dyDescent="0.2">
      <c r="S594" s="1">
        <v>2494</v>
      </c>
    </row>
    <row r="595" spans="19:19" x14ac:dyDescent="0.2">
      <c r="S595" s="1">
        <v>2495</v>
      </c>
    </row>
    <row r="596" spans="19:19" x14ac:dyDescent="0.2">
      <c r="S596" s="1">
        <v>2496</v>
      </c>
    </row>
    <row r="597" spans="19:19" x14ac:dyDescent="0.2">
      <c r="S597" s="1">
        <v>2497</v>
      </c>
    </row>
    <row r="598" spans="19:19" x14ac:dyDescent="0.2">
      <c r="S598" s="1">
        <v>2498</v>
      </c>
    </row>
    <row r="599" spans="19:19" x14ac:dyDescent="0.2">
      <c r="S599" s="1">
        <v>2499</v>
      </c>
    </row>
    <row r="600" spans="19:19" x14ac:dyDescent="0.2">
      <c r="S600" s="1">
        <v>2500</v>
      </c>
    </row>
    <row r="601" spans="19:19" x14ac:dyDescent="0.2">
      <c r="S601" s="1">
        <v>2501</v>
      </c>
    </row>
    <row r="602" spans="19:19" x14ac:dyDescent="0.2">
      <c r="S602" s="1">
        <v>2502</v>
      </c>
    </row>
    <row r="603" spans="19:19" x14ac:dyDescent="0.2">
      <c r="S603" s="1">
        <v>2503</v>
      </c>
    </row>
    <row r="604" spans="19:19" x14ac:dyDescent="0.2">
      <c r="S604" s="1">
        <v>2504</v>
      </c>
    </row>
    <row r="605" spans="19:19" x14ac:dyDescent="0.2">
      <c r="S605" s="1">
        <v>2505</v>
      </c>
    </row>
    <row r="606" spans="19:19" x14ac:dyDescent="0.2">
      <c r="S606" s="1">
        <v>2506</v>
      </c>
    </row>
    <row r="607" spans="19:19" x14ac:dyDescent="0.2">
      <c r="S607" s="1">
        <v>2507</v>
      </c>
    </row>
    <row r="608" spans="19:19" x14ac:dyDescent="0.2">
      <c r="S608" s="1">
        <v>2508</v>
      </c>
    </row>
    <row r="609" spans="19:19" x14ac:dyDescent="0.2">
      <c r="S609" s="1">
        <v>2509</v>
      </c>
    </row>
    <row r="610" spans="19:19" x14ac:dyDescent="0.2">
      <c r="S610" s="1">
        <v>2510</v>
      </c>
    </row>
    <row r="611" spans="19:19" x14ac:dyDescent="0.2">
      <c r="S611" s="1">
        <v>2511</v>
      </c>
    </row>
    <row r="612" spans="19:19" x14ac:dyDescent="0.2">
      <c r="S612" s="1">
        <v>2512</v>
      </c>
    </row>
    <row r="613" spans="19:19" x14ac:dyDescent="0.2">
      <c r="S613" s="1">
        <v>2513</v>
      </c>
    </row>
    <row r="614" spans="19:19" x14ac:dyDescent="0.2">
      <c r="S614" s="1">
        <v>2514</v>
      </c>
    </row>
    <row r="615" spans="19:19" x14ac:dyDescent="0.2">
      <c r="S615" s="1">
        <v>2515</v>
      </c>
    </row>
    <row r="616" spans="19:19" x14ac:dyDescent="0.2">
      <c r="S616" s="1">
        <v>2516</v>
      </c>
    </row>
    <row r="617" spans="19:19" x14ac:dyDescent="0.2">
      <c r="S617" s="1">
        <v>2517</v>
      </c>
    </row>
    <row r="618" spans="19:19" x14ac:dyDescent="0.2">
      <c r="S618" s="1">
        <v>2518</v>
      </c>
    </row>
    <row r="619" spans="19:19" x14ac:dyDescent="0.2">
      <c r="S619" s="1">
        <v>2519</v>
      </c>
    </row>
    <row r="620" spans="19:19" x14ac:dyDescent="0.2">
      <c r="S620" s="1">
        <v>2520</v>
      </c>
    </row>
    <row r="621" spans="19:19" x14ac:dyDescent="0.2">
      <c r="S621" s="1">
        <v>2521</v>
      </c>
    </row>
    <row r="622" spans="19:19" x14ac:dyDescent="0.2">
      <c r="S622" s="1">
        <v>2522</v>
      </c>
    </row>
    <row r="623" spans="19:19" x14ac:dyDescent="0.2">
      <c r="S623" s="1">
        <v>2523</v>
      </c>
    </row>
    <row r="624" spans="19:19" x14ac:dyDescent="0.2">
      <c r="S624" s="1">
        <v>2524</v>
      </c>
    </row>
    <row r="625" spans="19:19" x14ac:dyDescent="0.2">
      <c r="S625" s="1">
        <v>2525</v>
      </c>
    </row>
    <row r="626" spans="19:19" x14ac:dyDescent="0.2">
      <c r="S626" s="1">
        <v>2526</v>
      </c>
    </row>
    <row r="627" spans="19:19" x14ac:dyDescent="0.2">
      <c r="S627" s="1">
        <v>2527</v>
      </c>
    </row>
    <row r="628" spans="19:19" x14ac:dyDescent="0.2">
      <c r="S628" s="1">
        <v>2528</v>
      </c>
    </row>
    <row r="629" spans="19:19" x14ac:dyDescent="0.2">
      <c r="S629" s="1">
        <v>2529</v>
      </c>
    </row>
    <row r="630" spans="19:19" x14ac:dyDescent="0.2">
      <c r="S630" s="1">
        <v>2530</v>
      </c>
    </row>
    <row r="631" spans="19:19" x14ac:dyDescent="0.2">
      <c r="S631" s="1">
        <v>2531</v>
      </c>
    </row>
    <row r="632" spans="19:19" x14ac:dyDescent="0.2">
      <c r="S632" s="1">
        <v>2532</v>
      </c>
    </row>
    <row r="633" spans="19:19" x14ac:dyDescent="0.2">
      <c r="S633" s="1">
        <v>2533</v>
      </c>
    </row>
    <row r="634" spans="19:19" x14ac:dyDescent="0.2">
      <c r="S634" s="1">
        <v>2534</v>
      </c>
    </row>
    <row r="635" spans="19:19" x14ac:dyDescent="0.2">
      <c r="S635" s="1">
        <v>2535</v>
      </c>
    </row>
    <row r="636" spans="19:19" x14ac:dyDescent="0.2">
      <c r="S636" s="1">
        <v>2536</v>
      </c>
    </row>
    <row r="637" spans="19:19" x14ac:dyDescent="0.2">
      <c r="S637" s="1">
        <v>2537</v>
      </c>
    </row>
    <row r="638" spans="19:19" x14ac:dyDescent="0.2">
      <c r="S638" s="1">
        <v>2538</v>
      </c>
    </row>
    <row r="639" spans="19:19" x14ac:dyDescent="0.2">
      <c r="S639" s="1">
        <v>2539</v>
      </c>
    </row>
    <row r="640" spans="19:19" x14ac:dyDescent="0.2">
      <c r="S640" s="1">
        <v>2540</v>
      </c>
    </row>
    <row r="641" spans="19:19" x14ac:dyDescent="0.2">
      <c r="S641" s="1">
        <v>2541</v>
      </c>
    </row>
    <row r="642" spans="19:19" x14ac:dyDescent="0.2">
      <c r="S642" s="1">
        <v>2542</v>
      </c>
    </row>
    <row r="643" spans="19:19" x14ac:dyDescent="0.2">
      <c r="S643" s="1">
        <v>2543</v>
      </c>
    </row>
    <row r="644" spans="19:19" x14ac:dyDescent="0.2">
      <c r="S644" s="1">
        <v>2544</v>
      </c>
    </row>
    <row r="645" spans="19:19" x14ac:dyDescent="0.2">
      <c r="S645" s="1">
        <v>2545</v>
      </c>
    </row>
    <row r="646" spans="19:19" x14ac:dyDescent="0.2">
      <c r="S646" s="1">
        <v>2546</v>
      </c>
    </row>
    <row r="647" spans="19:19" x14ac:dyDescent="0.2">
      <c r="S647" s="1">
        <v>2547</v>
      </c>
    </row>
    <row r="648" spans="19:19" x14ac:dyDescent="0.2">
      <c r="S648" s="1">
        <v>2548</v>
      </c>
    </row>
    <row r="649" spans="19:19" x14ac:dyDescent="0.2">
      <c r="S649" s="1">
        <v>2549</v>
      </c>
    </row>
    <row r="650" spans="19:19" x14ac:dyDescent="0.2">
      <c r="S650" s="1">
        <v>2550</v>
      </c>
    </row>
    <row r="651" spans="19:19" x14ac:dyDescent="0.2">
      <c r="S651" s="1">
        <v>2551</v>
      </c>
    </row>
    <row r="652" spans="19:19" x14ac:dyDescent="0.2">
      <c r="S652" s="1">
        <v>2552</v>
      </c>
    </row>
    <row r="653" spans="19:19" x14ac:dyDescent="0.2">
      <c r="S653" s="1">
        <v>2553</v>
      </c>
    </row>
    <row r="654" spans="19:19" x14ac:dyDescent="0.2">
      <c r="S654" s="1">
        <v>2554</v>
      </c>
    </row>
    <row r="655" spans="19:19" x14ac:dyDescent="0.2">
      <c r="S655" s="1">
        <v>2555</v>
      </c>
    </row>
    <row r="656" spans="19:19" x14ac:dyDescent="0.2">
      <c r="S656" s="1">
        <v>2556</v>
      </c>
    </row>
    <row r="657" spans="19:19" x14ac:dyDescent="0.2">
      <c r="S657" s="1">
        <v>2557</v>
      </c>
    </row>
    <row r="658" spans="19:19" x14ac:dyDescent="0.2">
      <c r="S658" s="1">
        <v>2558</v>
      </c>
    </row>
    <row r="659" spans="19:19" x14ac:dyDescent="0.2">
      <c r="S659" s="1">
        <v>2559</v>
      </c>
    </row>
    <row r="660" spans="19:19" x14ac:dyDescent="0.2">
      <c r="S660" s="1">
        <v>2560</v>
      </c>
    </row>
    <row r="661" spans="19:19" x14ac:dyDescent="0.2">
      <c r="S661" s="1">
        <v>2561</v>
      </c>
    </row>
    <row r="662" spans="19:19" x14ac:dyDescent="0.2">
      <c r="S662" s="1">
        <v>2562</v>
      </c>
    </row>
    <row r="663" spans="19:19" x14ac:dyDescent="0.2">
      <c r="S663" s="1">
        <v>2563</v>
      </c>
    </row>
    <row r="664" spans="19:19" x14ac:dyDescent="0.2">
      <c r="S664" s="1">
        <v>2564</v>
      </c>
    </row>
    <row r="665" spans="19:19" x14ac:dyDescent="0.2">
      <c r="S665" s="1">
        <v>2565</v>
      </c>
    </row>
    <row r="666" spans="19:19" x14ac:dyDescent="0.2">
      <c r="S666" s="1">
        <v>2566</v>
      </c>
    </row>
    <row r="667" spans="19:19" x14ac:dyDescent="0.2">
      <c r="S667" s="1">
        <v>2567</v>
      </c>
    </row>
    <row r="668" spans="19:19" x14ac:dyDescent="0.2">
      <c r="S668" s="1">
        <v>2568</v>
      </c>
    </row>
    <row r="669" spans="19:19" x14ac:dyDescent="0.2">
      <c r="S669" s="1">
        <v>2569</v>
      </c>
    </row>
    <row r="670" spans="19:19" x14ac:dyDescent="0.2">
      <c r="S670" s="1">
        <v>2570</v>
      </c>
    </row>
    <row r="671" spans="19:19" x14ac:dyDescent="0.2">
      <c r="S671" s="1">
        <v>2571</v>
      </c>
    </row>
    <row r="672" spans="19:19" x14ac:dyDescent="0.2">
      <c r="S672" s="1">
        <v>2572</v>
      </c>
    </row>
    <row r="673" spans="19:19" x14ac:dyDescent="0.2">
      <c r="S673" s="1">
        <v>2573</v>
      </c>
    </row>
    <row r="674" spans="19:19" x14ac:dyDescent="0.2">
      <c r="S674" s="1">
        <v>2574</v>
      </c>
    </row>
    <row r="675" spans="19:19" x14ac:dyDescent="0.2">
      <c r="S675" s="1">
        <v>2575</v>
      </c>
    </row>
    <row r="676" spans="19:19" x14ac:dyDescent="0.2">
      <c r="S676" s="1">
        <v>2576</v>
      </c>
    </row>
    <row r="677" spans="19:19" x14ac:dyDescent="0.2">
      <c r="S677" s="1">
        <v>2577</v>
      </c>
    </row>
    <row r="678" spans="19:19" x14ac:dyDescent="0.2">
      <c r="S678" s="1">
        <v>2578</v>
      </c>
    </row>
    <row r="679" spans="19:19" x14ac:dyDescent="0.2">
      <c r="S679" s="1">
        <v>2579</v>
      </c>
    </row>
    <row r="680" spans="19:19" x14ac:dyDescent="0.2">
      <c r="S680" s="1">
        <v>2580</v>
      </c>
    </row>
    <row r="681" spans="19:19" x14ac:dyDescent="0.2">
      <c r="S681" s="1">
        <v>2581</v>
      </c>
    </row>
    <row r="682" spans="19:19" x14ac:dyDescent="0.2">
      <c r="S682" s="1">
        <v>2582</v>
      </c>
    </row>
    <row r="683" spans="19:19" x14ac:dyDescent="0.2">
      <c r="S683" s="1">
        <v>2583</v>
      </c>
    </row>
    <row r="684" spans="19:19" x14ac:dyDescent="0.2">
      <c r="S684" s="1">
        <v>2584</v>
      </c>
    </row>
    <row r="685" spans="19:19" x14ac:dyDescent="0.2">
      <c r="S685" s="1">
        <v>2585</v>
      </c>
    </row>
    <row r="686" spans="19:19" x14ac:dyDescent="0.2">
      <c r="S686" s="1">
        <v>2586</v>
      </c>
    </row>
    <row r="687" spans="19:19" x14ac:dyDescent="0.2">
      <c r="S687" s="1">
        <v>2587</v>
      </c>
    </row>
    <row r="688" spans="19:19" x14ac:dyDescent="0.2">
      <c r="S688" s="1">
        <v>2588</v>
      </c>
    </row>
    <row r="689" spans="19:19" x14ac:dyDescent="0.2">
      <c r="S689" s="1">
        <v>2589</v>
      </c>
    </row>
    <row r="690" spans="19:19" x14ac:dyDescent="0.2">
      <c r="S690" s="1">
        <v>2590</v>
      </c>
    </row>
    <row r="691" spans="19:19" x14ac:dyDescent="0.2">
      <c r="S691" s="1">
        <v>2591</v>
      </c>
    </row>
    <row r="692" spans="19:19" x14ac:dyDescent="0.2">
      <c r="S692" s="1">
        <v>2592</v>
      </c>
    </row>
    <row r="693" spans="19:19" x14ac:dyDescent="0.2">
      <c r="S693" s="1">
        <v>2593</v>
      </c>
    </row>
    <row r="694" spans="19:19" x14ac:dyDescent="0.2">
      <c r="S694" s="1">
        <v>2594</v>
      </c>
    </row>
    <row r="695" spans="19:19" x14ac:dyDescent="0.2">
      <c r="S695" s="1">
        <v>2595</v>
      </c>
    </row>
    <row r="696" spans="19:19" x14ac:dyDescent="0.2">
      <c r="S696" s="1">
        <v>2596</v>
      </c>
    </row>
    <row r="697" spans="19:19" x14ac:dyDescent="0.2">
      <c r="S697" s="1">
        <v>2597</v>
      </c>
    </row>
    <row r="698" spans="19:19" x14ac:dyDescent="0.2">
      <c r="S698" s="1">
        <v>2598</v>
      </c>
    </row>
    <row r="699" spans="19:19" x14ac:dyDescent="0.2">
      <c r="S699" s="1">
        <v>2599</v>
      </c>
    </row>
    <row r="700" spans="19:19" x14ac:dyDescent="0.2">
      <c r="S700" s="1">
        <v>2600</v>
      </c>
    </row>
    <row r="701" spans="19:19" x14ac:dyDescent="0.2">
      <c r="S701" s="1">
        <v>2601</v>
      </c>
    </row>
    <row r="702" spans="19:19" x14ac:dyDescent="0.2">
      <c r="S702" s="1">
        <v>2602</v>
      </c>
    </row>
    <row r="703" spans="19:19" x14ac:dyDescent="0.2">
      <c r="S703" s="1">
        <v>2603</v>
      </c>
    </row>
    <row r="704" spans="19:19" x14ac:dyDescent="0.2">
      <c r="S704" s="1">
        <v>2604</v>
      </c>
    </row>
    <row r="705" spans="19:19" x14ac:dyDescent="0.2">
      <c r="S705" s="1">
        <v>2605</v>
      </c>
    </row>
    <row r="706" spans="19:19" x14ac:dyDescent="0.2">
      <c r="S706" s="1">
        <v>2606</v>
      </c>
    </row>
    <row r="707" spans="19:19" x14ac:dyDescent="0.2">
      <c r="S707" s="1">
        <v>2607</v>
      </c>
    </row>
    <row r="708" spans="19:19" x14ac:dyDescent="0.2">
      <c r="S708" s="1">
        <v>2608</v>
      </c>
    </row>
    <row r="709" spans="19:19" x14ac:dyDescent="0.2">
      <c r="S709" s="1">
        <v>2609</v>
      </c>
    </row>
    <row r="710" spans="19:19" x14ac:dyDescent="0.2">
      <c r="S710" s="1">
        <v>2610</v>
      </c>
    </row>
    <row r="711" spans="19:19" x14ac:dyDescent="0.2">
      <c r="S711" s="1">
        <v>2611</v>
      </c>
    </row>
    <row r="712" spans="19:19" x14ac:dyDescent="0.2">
      <c r="S712" s="1">
        <v>2612</v>
      </c>
    </row>
    <row r="713" spans="19:19" x14ac:dyDescent="0.2">
      <c r="S713" s="1">
        <v>2613</v>
      </c>
    </row>
    <row r="714" spans="19:19" x14ac:dyDescent="0.2">
      <c r="S714" s="1">
        <v>2614</v>
      </c>
    </row>
    <row r="715" spans="19:19" x14ac:dyDescent="0.2">
      <c r="S715" s="1">
        <v>2615</v>
      </c>
    </row>
    <row r="716" spans="19:19" x14ac:dyDescent="0.2">
      <c r="S716" s="1">
        <v>2616</v>
      </c>
    </row>
    <row r="717" spans="19:19" x14ac:dyDescent="0.2">
      <c r="S717" s="1">
        <v>2617</v>
      </c>
    </row>
    <row r="718" spans="19:19" x14ac:dyDescent="0.2">
      <c r="S718" s="1">
        <v>2618</v>
      </c>
    </row>
    <row r="719" spans="19:19" x14ac:dyDescent="0.2">
      <c r="S719" s="1">
        <v>2619</v>
      </c>
    </row>
    <row r="720" spans="19:19" x14ac:dyDescent="0.2">
      <c r="S720" s="1">
        <v>2620</v>
      </c>
    </row>
    <row r="721" spans="19:19" x14ac:dyDescent="0.2">
      <c r="S721" s="1">
        <v>2621</v>
      </c>
    </row>
    <row r="722" spans="19:19" x14ac:dyDescent="0.2">
      <c r="S722" s="1">
        <v>2622</v>
      </c>
    </row>
    <row r="723" spans="19:19" x14ac:dyDescent="0.2">
      <c r="S723" s="1">
        <v>2623</v>
      </c>
    </row>
    <row r="724" spans="19:19" x14ac:dyDescent="0.2">
      <c r="S724" s="1">
        <v>2624</v>
      </c>
    </row>
    <row r="725" spans="19:19" x14ac:dyDescent="0.2">
      <c r="S725" s="1">
        <v>2625</v>
      </c>
    </row>
    <row r="726" spans="19:19" x14ac:dyDescent="0.2">
      <c r="S726" s="1">
        <v>2626</v>
      </c>
    </row>
    <row r="727" spans="19:19" x14ac:dyDescent="0.2">
      <c r="S727" s="1">
        <v>2627</v>
      </c>
    </row>
    <row r="728" spans="19:19" x14ac:dyDescent="0.2">
      <c r="S728" s="1">
        <v>2628</v>
      </c>
    </row>
    <row r="729" spans="19:19" x14ac:dyDescent="0.2">
      <c r="S729" s="1">
        <v>2629</v>
      </c>
    </row>
    <row r="730" spans="19:19" x14ac:dyDescent="0.2">
      <c r="S730" s="1">
        <v>2630</v>
      </c>
    </row>
    <row r="731" spans="19:19" x14ac:dyDescent="0.2">
      <c r="S731" s="1">
        <v>2631</v>
      </c>
    </row>
    <row r="732" spans="19:19" x14ac:dyDescent="0.2">
      <c r="S732" s="1">
        <v>2632</v>
      </c>
    </row>
    <row r="733" spans="19:19" x14ac:dyDescent="0.2">
      <c r="S733" s="1">
        <v>2633</v>
      </c>
    </row>
    <row r="734" spans="19:19" x14ac:dyDescent="0.2">
      <c r="S734" s="1">
        <v>2634</v>
      </c>
    </row>
    <row r="735" spans="19:19" x14ac:dyDescent="0.2">
      <c r="S735" s="1">
        <v>2635</v>
      </c>
    </row>
    <row r="736" spans="19:19" x14ac:dyDescent="0.2">
      <c r="S736" s="1">
        <v>2636</v>
      </c>
    </row>
    <row r="737" spans="19:19" x14ac:dyDescent="0.2">
      <c r="S737" s="1">
        <v>2637</v>
      </c>
    </row>
    <row r="738" spans="19:19" x14ac:dyDescent="0.2">
      <c r="S738" s="1">
        <v>2638</v>
      </c>
    </row>
    <row r="739" spans="19:19" x14ac:dyDescent="0.2">
      <c r="S739" s="1">
        <v>2639</v>
      </c>
    </row>
    <row r="740" spans="19:19" x14ac:dyDescent="0.2">
      <c r="S740" s="1">
        <v>2640</v>
      </c>
    </row>
    <row r="741" spans="19:19" x14ac:dyDescent="0.2">
      <c r="S741" s="1">
        <v>2641</v>
      </c>
    </row>
    <row r="742" spans="19:19" x14ac:dyDescent="0.2">
      <c r="S742" s="1">
        <v>2642</v>
      </c>
    </row>
    <row r="743" spans="19:19" x14ac:dyDescent="0.2">
      <c r="S743" s="1">
        <v>2643</v>
      </c>
    </row>
    <row r="744" spans="19:19" x14ac:dyDescent="0.2">
      <c r="S744" s="1">
        <v>2644</v>
      </c>
    </row>
    <row r="745" spans="19:19" x14ac:dyDescent="0.2">
      <c r="S745" s="1">
        <v>2645</v>
      </c>
    </row>
    <row r="746" spans="19:19" x14ac:dyDescent="0.2">
      <c r="S746" s="1">
        <v>2646</v>
      </c>
    </row>
    <row r="747" spans="19:19" x14ac:dyDescent="0.2">
      <c r="S747" s="1">
        <v>2647</v>
      </c>
    </row>
    <row r="748" spans="19:19" x14ac:dyDescent="0.2">
      <c r="S748" s="1">
        <v>2648</v>
      </c>
    </row>
    <row r="749" spans="19:19" x14ac:dyDescent="0.2">
      <c r="S749" s="1">
        <v>2649</v>
      </c>
    </row>
    <row r="750" spans="19:19" x14ac:dyDescent="0.2">
      <c r="S750" s="1">
        <v>2650</v>
      </c>
    </row>
    <row r="751" spans="19:19" x14ac:dyDescent="0.2">
      <c r="S751" s="1">
        <v>2651</v>
      </c>
    </row>
    <row r="752" spans="19:19" x14ac:dyDescent="0.2">
      <c r="S752" s="1">
        <v>2652</v>
      </c>
    </row>
    <row r="753" spans="19:19" x14ac:dyDescent="0.2">
      <c r="S753" s="1">
        <v>2653</v>
      </c>
    </row>
    <row r="754" spans="19:19" x14ac:dyDescent="0.2">
      <c r="S754" s="1">
        <v>2654</v>
      </c>
    </row>
    <row r="755" spans="19:19" x14ac:dyDescent="0.2">
      <c r="S755" s="1">
        <v>2655</v>
      </c>
    </row>
    <row r="756" spans="19:19" x14ac:dyDescent="0.2">
      <c r="S756" s="1">
        <v>2656</v>
      </c>
    </row>
    <row r="757" spans="19:19" x14ac:dyDescent="0.2">
      <c r="S757" s="1">
        <v>2657</v>
      </c>
    </row>
    <row r="758" spans="19:19" x14ac:dyDescent="0.2">
      <c r="S758" s="1">
        <v>2658</v>
      </c>
    </row>
    <row r="759" spans="19:19" x14ac:dyDescent="0.2">
      <c r="S759" s="1">
        <v>2659</v>
      </c>
    </row>
    <row r="760" spans="19:19" x14ac:dyDescent="0.2">
      <c r="S760" s="1">
        <v>2660</v>
      </c>
    </row>
    <row r="761" spans="19:19" x14ac:dyDescent="0.2">
      <c r="S761" s="1">
        <v>2661</v>
      </c>
    </row>
    <row r="762" spans="19:19" x14ac:dyDescent="0.2">
      <c r="S762" s="1">
        <v>2662</v>
      </c>
    </row>
    <row r="763" spans="19:19" x14ac:dyDescent="0.2">
      <c r="S763" s="1">
        <v>2663</v>
      </c>
    </row>
    <row r="764" spans="19:19" x14ac:dyDescent="0.2">
      <c r="S764" s="1">
        <v>2664</v>
      </c>
    </row>
    <row r="765" spans="19:19" x14ac:dyDescent="0.2">
      <c r="S765" s="1">
        <v>2665</v>
      </c>
    </row>
    <row r="766" spans="19:19" x14ac:dyDescent="0.2">
      <c r="S766" s="1">
        <v>2666</v>
      </c>
    </row>
    <row r="767" spans="19:19" x14ac:dyDescent="0.2">
      <c r="S767" s="1">
        <v>2667</v>
      </c>
    </row>
    <row r="768" spans="19:19" x14ac:dyDescent="0.2">
      <c r="S768" s="1">
        <v>2668</v>
      </c>
    </row>
    <row r="769" spans="19:19" x14ac:dyDescent="0.2">
      <c r="S769" s="1">
        <v>2669</v>
      </c>
    </row>
    <row r="770" spans="19:19" x14ac:dyDescent="0.2">
      <c r="S770" s="1">
        <v>2670</v>
      </c>
    </row>
    <row r="771" spans="19:19" x14ac:dyDescent="0.2">
      <c r="S771" s="1">
        <v>2671</v>
      </c>
    </row>
    <row r="772" spans="19:19" x14ac:dyDescent="0.2">
      <c r="S772" s="1">
        <v>2672</v>
      </c>
    </row>
    <row r="773" spans="19:19" x14ac:dyDescent="0.2">
      <c r="S773" s="1">
        <v>2673</v>
      </c>
    </row>
    <row r="774" spans="19:19" x14ac:dyDescent="0.2">
      <c r="S774" s="1">
        <v>2674</v>
      </c>
    </row>
    <row r="775" spans="19:19" x14ac:dyDescent="0.2">
      <c r="S775" s="1">
        <v>2675</v>
      </c>
    </row>
    <row r="776" spans="19:19" x14ac:dyDescent="0.2">
      <c r="S776" s="1">
        <v>2676</v>
      </c>
    </row>
    <row r="777" spans="19:19" x14ac:dyDescent="0.2">
      <c r="S777" s="1">
        <v>2677</v>
      </c>
    </row>
    <row r="778" spans="19:19" x14ac:dyDescent="0.2">
      <c r="S778" s="1">
        <v>2678</v>
      </c>
    </row>
    <row r="779" spans="19:19" x14ac:dyDescent="0.2">
      <c r="S779" s="1">
        <v>2679</v>
      </c>
    </row>
    <row r="780" spans="19:19" x14ac:dyDescent="0.2">
      <c r="S780" s="1">
        <v>2680</v>
      </c>
    </row>
    <row r="781" spans="19:19" x14ac:dyDescent="0.2">
      <c r="S781" s="1">
        <v>2681</v>
      </c>
    </row>
    <row r="782" spans="19:19" x14ac:dyDescent="0.2">
      <c r="S782" s="1">
        <v>2682</v>
      </c>
    </row>
    <row r="783" spans="19:19" x14ac:dyDescent="0.2">
      <c r="S783" s="1">
        <v>2683</v>
      </c>
    </row>
    <row r="784" spans="19:19" x14ac:dyDescent="0.2">
      <c r="S784" s="1">
        <v>2684</v>
      </c>
    </row>
    <row r="785" spans="19:19" x14ac:dyDescent="0.2">
      <c r="S785" s="1">
        <v>2685</v>
      </c>
    </row>
    <row r="786" spans="19:19" x14ac:dyDescent="0.2">
      <c r="S786" s="1">
        <v>2686</v>
      </c>
    </row>
    <row r="787" spans="19:19" x14ac:dyDescent="0.2">
      <c r="S787" s="1">
        <v>2687</v>
      </c>
    </row>
    <row r="788" spans="19:19" x14ac:dyDescent="0.2">
      <c r="S788" s="1">
        <v>2688</v>
      </c>
    </row>
    <row r="789" spans="19:19" x14ac:dyDescent="0.2">
      <c r="S789" s="1">
        <v>2689</v>
      </c>
    </row>
    <row r="790" spans="19:19" x14ac:dyDescent="0.2">
      <c r="S790" s="1">
        <v>2690</v>
      </c>
    </row>
    <row r="791" spans="19:19" x14ac:dyDescent="0.2">
      <c r="S791" s="1">
        <v>2691</v>
      </c>
    </row>
    <row r="792" spans="19:19" x14ac:dyDescent="0.2">
      <c r="S792" s="1">
        <v>2692</v>
      </c>
    </row>
    <row r="793" spans="19:19" x14ac:dyDescent="0.2">
      <c r="S793" s="1">
        <v>2693</v>
      </c>
    </row>
    <row r="794" spans="19:19" x14ac:dyDescent="0.2">
      <c r="S794" s="1">
        <v>2694</v>
      </c>
    </row>
    <row r="795" spans="19:19" x14ac:dyDescent="0.2">
      <c r="S795" s="1">
        <v>2695</v>
      </c>
    </row>
    <row r="796" spans="19:19" x14ac:dyDescent="0.2">
      <c r="S796" s="1">
        <v>2696</v>
      </c>
    </row>
    <row r="797" spans="19:19" x14ac:dyDescent="0.2">
      <c r="S797" s="1">
        <v>2697</v>
      </c>
    </row>
    <row r="798" spans="19:19" x14ac:dyDescent="0.2">
      <c r="S798" s="1">
        <v>2698</v>
      </c>
    </row>
    <row r="799" spans="19:19" x14ac:dyDescent="0.2">
      <c r="S799" s="1">
        <v>2699</v>
      </c>
    </row>
    <row r="800" spans="19:19" x14ac:dyDescent="0.2">
      <c r="S800" s="1">
        <v>2700</v>
      </c>
    </row>
    <row r="801" spans="19:19" x14ac:dyDescent="0.2">
      <c r="S801" s="1">
        <v>2701</v>
      </c>
    </row>
    <row r="802" spans="19:19" x14ac:dyDescent="0.2">
      <c r="S802" s="1">
        <v>2702</v>
      </c>
    </row>
    <row r="803" spans="19:19" x14ac:dyDescent="0.2">
      <c r="S803" s="1">
        <v>2703</v>
      </c>
    </row>
    <row r="804" spans="19:19" x14ac:dyDescent="0.2">
      <c r="S804" s="1">
        <v>2704</v>
      </c>
    </row>
    <row r="805" spans="19:19" x14ac:dyDescent="0.2">
      <c r="S805" s="1">
        <v>2705</v>
      </c>
    </row>
    <row r="806" spans="19:19" x14ac:dyDescent="0.2">
      <c r="S806" s="1">
        <v>2706</v>
      </c>
    </row>
    <row r="807" spans="19:19" x14ac:dyDescent="0.2">
      <c r="S807" s="1">
        <v>2707</v>
      </c>
    </row>
    <row r="808" spans="19:19" x14ac:dyDescent="0.2">
      <c r="S808" s="1">
        <v>2708</v>
      </c>
    </row>
    <row r="809" spans="19:19" x14ac:dyDescent="0.2">
      <c r="S809" s="1">
        <v>2709</v>
      </c>
    </row>
    <row r="810" spans="19:19" x14ac:dyDescent="0.2">
      <c r="S810" s="1">
        <v>2710</v>
      </c>
    </row>
    <row r="811" spans="19:19" x14ac:dyDescent="0.2">
      <c r="S811" s="1">
        <v>2711</v>
      </c>
    </row>
    <row r="812" spans="19:19" x14ac:dyDescent="0.2">
      <c r="S812" s="1">
        <v>2712</v>
      </c>
    </row>
    <row r="813" spans="19:19" x14ac:dyDescent="0.2">
      <c r="S813" s="1">
        <v>2713</v>
      </c>
    </row>
    <row r="814" spans="19:19" x14ac:dyDescent="0.2">
      <c r="S814" s="1">
        <v>2714</v>
      </c>
    </row>
    <row r="815" spans="19:19" x14ac:dyDescent="0.2">
      <c r="S815" s="1">
        <v>2715</v>
      </c>
    </row>
    <row r="816" spans="19:19" x14ac:dyDescent="0.2">
      <c r="S816" s="1">
        <v>2716</v>
      </c>
    </row>
    <row r="817" spans="19:19" x14ac:dyDescent="0.2">
      <c r="S817" s="1">
        <v>2717</v>
      </c>
    </row>
    <row r="818" spans="19:19" x14ac:dyDescent="0.2">
      <c r="S818" s="1">
        <v>2718</v>
      </c>
    </row>
    <row r="819" spans="19:19" x14ac:dyDescent="0.2">
      <c r="S819" s="1">
        <v>2719</v>
      </c>
    </row>
    <row r="820" spans="19:19" x14ac:dyDescent="0.2">
      <c r="S820" s="1">
        <v>2720</v>
      </c>
    </row>
    <row r="821" spans="19:19" x14ac:dyDescent="0.2">
      <c r="S821" s="1">
        <v>2721</v>
      </c>
    </row>
    <row r="822" spans="19:19" x14ac:dyDescent="0.2">
      <c r="S822" s="1">
        <v>2722</v>
      </c>
    </row>
    <row r="823" spans="19:19" x14ac:dyDescent="0.2">
      <c r="S823" s="1">
        <v>2723</v>
      </c>
    </row>
    <row r="824" spans="19:19" x14ac:dyDescent="0.2">
      <c r="S824" s="1">
        <v>2724</v>
      </c>
    </row>
    <row r="825" spans="19:19" x14ac:dyDescent="0.2">
      <c r="S825" s="1">
        <v>2725</v>
      </c>
    </row>
    <row r="826" spans="19:19" x14ac:dyDescent="0.2">
      <c r="S826" s="1">
        <v>2726</v>
      </c>
    </row>
    <row r="827" spans="19:19" x14ac:dyDescent="0.2">
      <c r="S827" s="1">
        <v>2727</v>
      </c>
    </row>
    <row r="828" spans="19:19" x14ac:dyDescent="0.2">
      <c r="S828" s="1">
        <v>2728</v>
      </c>
    </row>
    <row r="829" spans="19:19" x14ac:dyDescent="0.2">
      <c r="S829" s="1">
        <v>2729</v>
      </c>
    </row>
    <row r="830" spans="19:19" x14ac:dyDescent="0.2">
      <c r="S830" s="1">
        <v>2730</v>
      </c>
    </row>
    <row r="831" spans="19:19" x14ac:dyDescent="0.2">
      <c r="S831" s="1">
        <v>2731</v>
      </c>
    </row>
    <row r="832" spans="19:19" x14ac:dyDescent="0.2">
      <c r="S832" s="1">
        <v>2732</v>
      </c>
    </row>
    <row r="833" spans="19:19" x14ac:dyDescent="0.2">
      <c r="S833" s="1">
        <v>2733</v>
      </c>
    </row>
    <row r="834" spans="19:19" x14ac:dyDescent="0.2">
      <c r="S834" s="1">
        <v>2734</v>
      </c>
    </row>
    <row r="835" spans="19:19" x14ac:dyDescent="0.2">
      <c r="S835" s="1">
        <v>2735</v>
      </c>
    </row>
    <row r="836" spans="19:19" x14ac:dyDescent="0.2">
      <c r="S836" s="1">
        <v>2736</v>
      </c>
    </row>
    <row r="837" spans="19:19" x14ac:dyDescent="0.2">
      <c r="S837" s="1">
        <v>2737</v>
      </c>
    </row>
    <row r="838" spans="19:19" x14ac:dyDescent="0.2">
      <c r="S838" s="1">
        <v>2738</v>
      </c>
    </row>
    <row r="839" spans="19:19" x14ac:dyDescent="0.2">
      <c r="S839" s="1">
        <v>2739</v>
      </c>
    </row>
    <row r="840" spans="19:19" x14ac:dyDescent="0.2">
      <c r="S840" s="1">
        <v>2740</v>
      </c>
    </row>
    <row r="841" spans="19:19" x14ac:dyDescent="0.2">
      <c r="S841" s="1">
        <v>2741</v>
      </c>
    </row>
    <row r="842" spans="19:19" x14ac:dyDescent="0.2">
      <c r="S842" s="1">
        <v>2742</v>
      </c>
    </row>
    <row r="843" spans="19:19" x14ac:dyDescent="0.2">
      <c r="S843" s="1">
        <v>2743</v>
      </c>
    </row>
    <row r="844" spans="19:19" x14ac:dyDescent="0.2">
      <c r="S844" s="1">
        <v>2744</v>
      </c>
    </row>
    <row r="845" spans="19:19" x14ac:dyDescent="0.2">
      <c r="S845" s="1">
        <v>2745</v>
      </c>
    </row>
    <row r="846" spans="19:19" x14ac:dyDescent="0.2">
      <c r="S846" s="1">
        <v>2746</v>
      </c>
    </row>
    <row r="847" spans="19:19" x14ac:dyDescent="0.2">
      <c r="S847" s="1">
        <v>2747</v>
      </c>
    </row>
    <row r="848" spans="19:19" x14ac:dyDescent="0.2">
      <c r="S848" s="1">
        <v>2748</v>
      </c>
    </row>
    <row r="849" spans="19:19" x14ac:dyDescent="0.2">
      <c r="S849" s="1">
        <v>2749</v>
      </c>
    </row>
    <row r="850" spans="19:19" x14ac:dyDescent="0.2">
      <c r="S850" s="1">
        <v>2750</v>
      </c>
    </row>
    <row r="851" spans="19:19" x14ac:dyDescent="0.2">
      <c r="S851" s="1">
        <v>2751</v>
      </c>
    </row>
    <row r="852" spans="19:19" x14ac:dyDescent="0.2">
      <c r="S852" s="1">
        <v>2752</v>
      </c>
    </row>
    <row r="853" spans="19:19" x14ac:dyDescent="0.2">
      <c r="S853" s="1">
        <v>2753</v>
      </c>
    </row>
    <row r="854" spans="19:19" x14ac:dyDescent="0.2">
      <c r="S854" s="1">
        <v>2754</v>
      </c>
    </row>
    <row r="855" spans="19:19" x14ac:dyDescent="0.2">
      <c r="S855" s="1">
        <v>2755</v>
      </c>
    </row>
    <row r="856" spans="19:19" x14ac:dyDescent="0.2">
      <c r="S856" s="1">
        <v>2756</v>
      </c>
    </row>
    <row r="857" spans="19:19" x14ac:dyDescent="0.2">
      <c r="S857" s="1">
        <v>2757</v>
      </c>
    </row>
    <row r="858" spans="19:19" x14ac:dyDescent="0.2">
      <c r="S858" s="1">
        <v>2758</v>
      </c>
    </row>
    <row r="859" spans="19:19" x14ac:dyDescent="0.2">
      <c r="S859" s="1">
        <v>2759</v>
      </c>
    </row>
    <row r="860" spans="19:19" x14ac:dyDescent="0.2">
      <c r="S860" s="1">
        <v>2760</v>
      </c>
    </row>
    <row r="861" spans="19:19" x14ac:dyDescent="0.2">
      <c r="S861" s="1">
        <v>2761</v>
      </c>
    </row>
    <row r="862" spans="19:19" x14ac:dyDescent="0.2">
      <c r="S862" s="1">
        <v>2762</v>
      </c>
    </row>
    <row r="863" spans="19:19" x14ac:dyDescent="0.2">
      <c r="S863" s="1">
        <v>2763</v>
      </c>
    </row>
    <row r="864" spans="19:19" x14ac:dyDescent="0.2">
      <c r="S864" s="1">
        <v>2764</v>
      </c>
    </row>
    <row r="865" spans="19:19" x14ac:dyDescent="0.2">
      <c r="S865" s="1">
        <v>2765</v>
      </c>
    </row>
    <row r="866" spans="19:19" x14ac:dyDescent="0.2">
      <c r="S866" s="1">
        <v>2766</v>
      </c>
    </row>
    <row r="867" spans="19:19" x14ac:dyDescent="0.2">
      <c r="S867" s="1">
        <v>2767</v>
      </c>
    </row>
    <row r="868" spans="19:19" x14ac:dyDescent="0.2">
      <c r="S868" s="1">
        <v>2768</v>
      </c>
    </row>
    <row r="869" spans="19:19" x14ac:dyDescent="0.2">
      <c r="S869" s="1">
        <v>2769</v>
      </c>
    </row>
    <row r="870" spans="19:19" x14ac:dyDescent="0.2">
      <c r="S870" s="1">
        <v>2770</v>
      </c>
    </row>
    <row r="871" spans="19:19" x14ac:dyDescent="0.2">
      <c r="S871" s="1">
        <v>2771</v>
      </c>
    </row>
    <row r="872" spans="19:19" x14ac:dyDescent="0.2">
      <c r="S872" s="1">
        <v>2772</v>
      </c>
    </row>
    <row r="873" spans="19:19" x14ac:dyDescent="0.2">
      <c r="S873" s="1">
        <v>2773</v>
      </c>
    </row>
    <row r="874" spans="19:19" x14ac:dyDescent="0.2">
      <c r="S874" s="1">
        <v>2774</v>
      </c>
    </row>
    <row r="875" spans="19:19" x14ac:dyDescent="0.2">
      <c r="S875" s="1">
        <v>2775</v>
      </c>
    </row>
    <row r="876" spans="19:19" x14ac:dyDescent="0.2">
      <c r="S876" s="1">
        <v>2776</v>
      </c>
    </row>
    <row r="877" spans="19:19" x14ac:dyDescent="0.2">
      <c r="S877" s="1">
        <v>2777</v>
      </c>
    </row>
    <row r="878" spans="19:19" x14ac:dyDescent="0.2">
      <c r="S878" s="1">
        <v>2778</v>
      </c>
    </row>
    <row r="879" spans="19:19" x14ac:dyDescent="0.2">
      <c r="S879" s="1">
        <v>2779</v>
      </c>
    </row>
    <row r="880" spans="19:19" x14ac:dyDescent="0.2">
      <c r="S880" s="1">
        <v>2780</v>
      </c>
    </row>
    <row r="881" spans="19:19" x14ac:dyDescent="0.2">
      <c r="S881" s="1">
        <v>2781</v>
      </c>
    </row>
    <row r="882" spans="19:19" x14ac:dyDescent="0.2">
      <c r="S882" s="1">
        <v>2782</v>
      </c>
    </row>
    <row r="883" spans="19:19" x14ac:dyDescent="0.2">
      <c r="S883" s="1">
        <v>2783</v>
      </c>
    </row>
    <row r="884" spans="19:19" x14ac:dyDescent="0.2">
      <c r="S884" s="1">
        <v>2784</v>
      </c>
    </row>
    <row r="885" spans="19:19" x14ac:dyDescent="0.2">
      <c r="S885" s="1">
        <v>2785</v>
      </c>
    </row>
    <row r="886" spans="19:19" x14ac:dyDescent="0.2">
      <c r="S886" s="1">
        <v>2786</v>
      </c>
    </row>
    <row r="887" spans="19:19" x14ac:dyDescent="0.2">
      <c r="S887" s="1">
        <v>2787</v>
      </c>
    </row>
    <row r="888" spans="19:19" x14ac:dyDescent="0.2">
      <c r="S888" s="1">
        <v>2788</v>
      </c>
    </row>
    <row r="889" spans="19:19" x14ac:dyDescent="0.2">
      <c r="S889" s="1">
        <v>2789</v>
      </c>
    </row>
    <row r="890" spans="19:19" x14ac:dyDescent="0.2">
      <c r="S890" s="1">
        <v>2790</v>
      </c>
    </row>
    <row r="891" spans="19:19" x14ac:dyDescent="0.2">
      <c r="S891" s="1">
        <v>2791</v>
      </c>
    </row>
    <row r="892" spans="19:19" x14ac:dyDescent="0.2">
      <c r="S892" s="1">
        <v>2792</v>
      </c>
    </row>
    <row r="893" spans="19:19" x14ac:dyDescent="0.2">
      <c r="S893" s="1">
        <v>2793</v>
      </c>
    </row>
    <row r="894" spans="19:19" x14ac:dyDescent="0.2">
      <c r="S894" s="1">
        <v>2794</v>
      </c>
    </row>
    <row r="895" spans="19:19" x14ac:dyDescent="0.2">
      <c r="S895" s="1">
        <v>2795</v>
      </c>
    </row>
    <row r="896" spans="19:19" x14ac:dyDescent="0.2">
      <c r="S896" s="1">
        <v>2796</v>
      </c>
    </row>
    <row r="897" spans="19:19" x14ac:dyDescent="0.2">
      <c r="S897" s="1">
        <v>2797</v>
      </c>
    </row>
    <row r="898" spans="19:19" x14ac:dyDescent="0.2">
      <c r="S898" s="1">
        <v>2798</v>
      </c>
    </row>
    <row r="899" spans="19:19" x14ac:dyDescent="0.2">
      <c r="S899" s="1">
        <v>2799</v>
      </c>
    </row>
    <row r="900" spans="19:19" x14ac:dyDescent="0.2">
      <c r="S900" s="1">
        <v>2800</v>
      </c>
    </row>
    <row r="901" spans="19:19" x14ac:dyDescent="0.2">
      <c r="S901" s="1">
        <v>2801</v>
      </c>
    </row>
    <row r="902" spans="19:19" x14ac:dyDescent="0.2">
      <c r="S902" s="1">
        <v>2802</v>
      </c>
    </row>
    <row r="903" spans="19:19" x14ac:dyDescent="0.2">
      <c r="S903" s="1">
        <v>2803</v>
      </c>
    </row>
    <row r="904" spans="19:19" x14ac:dyDescent="0.2">
      <c r="S904" s="1">
        <v>2804</v>
      </c>
    </row>
    <row r="905" spans="19:19" x14ac:dyDescent="0.2">
      <c r="S905" s="1">
        <v>2805</v>
      </c>
    </row>
    <row r="906" spans="19:19" x14ac:dyDescent="0.2">
      <c r="S906" s="1">
        <v>2806</v>
      </c>
    </row>
    <row r="907" spans="19:19" x14ac:dyDescent="0.2">
      <c r="S907" s="1">
        <v>2807</v>
      </c>
    </row>
    <row r="908" spans="19:19" x14ac:dyDescent="0.2">
      <c r="S908" s="1">
        <v>2808</v>
      </c>
    </row>
    <row r="909" spans="19:19" x14ac:dyDescent="0.2">
      <c r="S909" s="1">
        <v>2809</v>
      </c>
    </row>
    <row r="910" spans="19:19" x14ac:dyDescent="0.2">
      <c r="S910" s="1">
        <v>2810</v>
      </c>
    </row>
    <row r="911" spans="19:19" x14ac:dyDescent="0.2">
      <c r="S911" s="1">
        <v>2811</v>
      </c>
    </row>
    <row r="912" spans="19:19" x14ac:dyDescent="0.2">
      <c r="S912" s="1">
        <v>2812</v>
      </c>
    </row>
    <row r="913" spans="19:19" x14ac:dyDescent="0.2">
      <c r="S913" s="1">
        <v>2813</v>
      </c>
    </row>
    <row r="914" spans="19:19" x14ac:dyDescent="0.2">
      <c r="S914" s="1">
        <v>2814</v>
      </c>
    </row>
    <row r="915" spans="19:19" x14ac:dyDescent="0.2">
      <c r="S915" s="1">
        <v>2815</v>
      </c>
    </row>
    <row r="916" spans="19:19" x14ac:dyDescent="0.2">
      <c r="S916" s="1">
        <v>2816</v>
      </c>
    </row>
    <row r="917" spans="19:19" x14ac:dyDescent="0.2">
      <c r="S917" s="1">
        <v>2817</v>
      </c>
    </row>
    <row r="918" spans="19:19" x14ac:dyDescent="0.2">
      <c r="S918" s="1">
        <v>2818</v>
      </c>
    </row>
    <row r="919" spans="19:19" x14ac:dyDescent="0.2">
      <c r="S919" s="1">
        <v>2819</v>
      </c>
    </row>
    <row r="920" spans="19:19" x14ac:dyDescent="0.2">
      <c r="S920" s="1">
        <v>2820</v>
      </c>
    </row>
    <row r="921" spans="19:19" x14ac:dyDescent="0.2">
      <c r="S921" s="1">
        <v>2821</v>
      </c>
    </row>
    <row r="922" spans="19:19" x14ac:dyDescent="0.2">
      <c r="S922" s="1">
        <v>2822</v>
      </c>
    </row>
    <row r="923" spans="19:19" x14ac:dyDescent="0.2">
      <c r="S923" s="1">
        <v>2823</v>
      </c>
    </row>
    <row r="924" spans="19:19" x14ac:dyDescent="0.2">
      <c r="S924" s="1">
        <v>2824</v>
      </c>
    </row>
    <row r="925" spans="19:19" x14ac:dyDescent="0.2">
      <c r="S925" s="1">
        <v>2825</v>
      </c>
    </row>
    <row r="926" spans="19:19" x14ac:dyDescent="0.2">
      <c r="S926" s="1">
        <v>2826</v>
      </c>
    </row>
    <row r="927" spans="19:19" x14ac:dyDescent="0.2">
      <c r="S927" s="1">
        <v>2827</v>
      </c>
    </row>
    <row r="928" spans="19:19" x14ac:dyDescent="0.2">
      <c r="S928" s="1">
        <v>2828</v>
      </c>
    </row>
    <row r="929" spans="19:19" x14ac:dyDescent="0.2">
      <c r="S929" s="1">
        <v>2829</v>
      </c>
    </row>
    <row r="930" spans="19:19" x14ac:dyDescent="0.2">
      <c r="S930" s="1">
        <v>2830</v>
      </c>
    </row>
    <row r="931" spans="19:19" x14ac:dyDescent="0.2">
      <c r="S931" s="1">
        <v>2831</v>
      </c>
    </row>
    <row r="932" spans="19:19" x14ac:dyDescent="0.2">
      <c r="S932" s="1">
        <v>2832</v>
      </c>
    </row>
    <row r="933" spans="19:19" x14ac:dyDescent="0.2">
      <c r="S933" s="1">
        <v>2833</v>
      </c>
    </row>
    <row r="934" spans="19:19" x14ac:dyDescent="0.2">
      <c r="S934" s="1">
        <v>2834</v>
      </c>
    </row>
    <row r="935" spans="19:19" x14ac:dyDescent="0.2">
      <c r="S935" s="1">
        <v>2835</v>
      </c>
    </row>
    <row r="936" spans="19:19" x14ac:dyDescent="0.2">
      <c r="S936" s="1">
        <v>2836</v>
      </c>
    </row>
    <row r="937" spans="19:19" x14ac:dyDescent="0.2">
      <c r="S937" s="1">
        <v>2837</v>
      </c>
    </row>
    <row r="938" spans="19:19" x14ac:dyDescent="0.2">
      <c r="S938" s="1">
        <v>2838</v>
      </c>
    </row>
    <row r="939" spans="19:19" x14ac:dyDescent="0.2">
      <c r="S939" s="1">
        <v>2839</v>
      </c>
    </row>
    <row r="940" spans="19:19" x14ac:dyDescent="0.2">
      <c r="S940" s="1">
        <v>2840</v>
      </c>
    </row>
    <row r="941" spans="19:19" x14ac:dyDescent="0.2">
      <c r="S941" s="1">
        <v>2841</v>
      </c>
    </row>
    <row r="942" spans="19:19" x14ac:dyDescent="0.2">
      <c r="S942" s="1">
        <v>2842</v>
      </c>
    </row>
    <row r="943" spans="19:19" x14ac:dyDescent="0.2">
      <c r="S943" s="1">
        <v>2843</v>
      </c>
    </row>
    <row r="944" spans="19:19" x14ac:dyDescent="0.2">
      <c r="S944" s="1">
        <v>2844</v>
      </c>
    </row>
    <row r="945" spans="19:19" x14ac:dyDescent="0.2">
      <c r="S945" s="1">
        <v>2845</v>
      </c>
    </row>
    <row r="946" spans="19:19" x14ac:dyDescent="0.2">
      <c r="S946" s="1">
        <v>2846</v>
      </c>
    </row>
    <row r="947" spans="19:19" x14ac:dyDescent="0.2">
      <c r="S947" s="1">
        <v>2847</v>
      </c>
    </row>
    <row r="948" spans="19:19" x14ac:dyDescent="0.2">
      <c r="S948" s="1">
        <v>2848</v>
      </c>
    </row>
    <row r="949" spans="19:19" x14ac:dyDescent="0.2">
      <c r="S949" s="1">
        <v>2849</v>
      </c>
    </row>
    <row r="950" spans="19:19" x14ac:dyDescent="0.2">
      <c r="S950" s="1">
        <v>2850</v>
      </c>
    </row>
    <row r="951" spans="19:19" x14ac:dyDescent="0.2">
      <c r="S951" s="1">
        <v>2851</v>
      </c>
    </row>
    <row r="952" spans="19:19" x14ac:dyDescent="0.2">
      <c r="S952" s="1">
        <v>2852</v>
      </c>
    </row>
    <row r="953" spans="19:19" x14ac:dyDescent="0.2">
      <c r="S953" s="1">
        <v>2853</v>
      </c>
    </row>
    <row r="954" spans="19:19" x14ac:dyDescent="0.2">
      <c r="S954" s="1">
        <v>2854</v>
      </c>
    </row>
    <row r="955" spans="19:19" x14ac:dyDescent="0.2">
      <c r="S955" s="1">
        <v>2855</v>
      </c>
    </row>
    <row r="956" spans="19:19" x14ac:dyDescent="0.2">
      <c r="S956" s="1">
        <v>2856</v>
      </c>
    </row>
    <row r="957" spans="19:19" x14ac:dyDescent="0.2">
      <c r="S957" s="1">
        <v>2857</v>
      </c>
    </row>
    <row r="958" spans="19:19" x14ac:dyDescent="0.2">
      <c r="S958" s="1">
        <v>2858</v>
      </c>
    </row>
    <row r="959" spans="19:19" x14ac:dyDescent="0.2">
      <c r="S959" s="1">
        <v>2859</v>
      </c>
    </row>
    <row r="960" spans="19:19" x14ac:dyDescent="0.2">
      <c r="S960" s="1">
        <v>2860</v>
      </c>
    </row>
    <row r="961" spans="19:19" x14ac:dyDescent="0.2">
      <c r="S961" s="1">
        <v>2861</v>
      </c>
    </row>
    <row r="962" spans="19:19" x14ac:dyDescent="0.2">
      <c r="S962" s="1">
        <v>2862</v>
      </c>
    </row>
    <row r="963" spans="19:19" x14ac:dyDescent="0.2">
      <c r="S963" s="1">
        <v>2863</v>
      </c>
    </row>
    <row r="964" spans="19:19" x14ac:dyDescent="0.2">
      <c r="S964" s="1">
        <v>2864</v>
      </c>
    </row>
    <row r="965" spans="19:19" x14ac:dyDescent="0.2">
      <c r="S965" s="1">
        <v>2865</v>
      </c>
    </row>
    <row r="966" spans="19:19" x14ac:dyDescent="0.2">
      <c r="S966" s="1">
        <v>2866</v>
      </c>
    </row>
    <row r="967" spans="19:19" x14ac:dyDescent="0.2">
      <c r="S967" s="1">
        <v>2867</v>
      </c>
    </row>
    <row r="968" spans="19:19" x14ac:dyDescent="0.2">
      <c r="S968" s="1">
        <v>2868</v>
      </c>
    </row>
    <row r="969" spans="19:19" x14ac:dyDescent="0.2">
      <c r="S969" s="1">
        <v>2869</v>
      </c>
    </row>
    <row r="970" spans="19:19" x14ac:dyDescent="0.2">
      <c r="S970" s="1">
        <v>2870</v>
      </c>
    </row>
    <row r="971" spans="19:19" x14ac:dyDescent="0.2">
      <c r="S971" s="1">
        <v>2871</v>
      </c>
    </row>
    <row r="972" spans="19:19" x14ac:dyDescent="0.2">
      <c r="S972" s="1">
        <v>2872</v>
      </c>
    </row>
    <row r="973" spans="19:19" x14ac:dyDescent="0.2">
      <c r="S973" s="1">
        <v>2873</v>
      </c>
    </row>
    <row r="974" spans="19:19" x14ac:dyDescent="0.2">
      <c r="S974" s="1">
        <v>2874</v>
      </c>
    </row>
    <row r="975" spans="19:19" x14ac:dyDescent="0.2">
      <c r="S975" s="1">
        <v>2875</v>
      </c>
    </row>
    <row r="976" spans="19:19" x14ac:dyDescent="0.2">
      <c r="S976" s="1">
        <v>2876</v>
      </c>
    </row>
    <row r="977" spans="19:19" x14ac:dyDescent="0.2">
      <c r="S977" s="1">
        <v>2877</v>
      </c>
    </row>
    <row r="978" spans="19:19" x14ac:dyDescent="0.2">
      <c r="S978" s="1">
        <v>2878</v>
      </c>
    </row>
    <row r="979" spans="19:19" x14ac:dyDescent="0.2">
      <c r="S979" s="1">
        <v>2879</v>
      </c>
    </row>
    <row r="980" spans="19:19" x14ac:dyDescent="0.2">
      <c r="S980" s="1">
        <v>2880</v>
      </c>
    </row>
    <row r="981" spans="19:19" x14ac:dyDescent="0.2">
      <c r="S981" s="1">
        <v>2881</v>
      </c>
    </row>
    <row r="982" spans="19:19" x14ac:dyDescent="0.2">
      <c r="S982" s="1">
        <v>2882</v>
      </c>
    </row>
    <row r="983" spans="19:19" x14ac:dyDescent="0.2">
      <c r="S983" s="1">
        <v>2883</v>
      </c>
    </row>
    <row r="984" spans="19:19" x14ac:dyDescent="0.2">
      <c r="S984" s="1">
        <v>2884</v>
      </c>
    </row>
    <row r="985" spans="19:19" x14ac:dyDescent="0.2">
      <c r="S985" s="1">
        <v>2885</v>
      </c>
    </row>
    <row r="986" spans="19:19" x14ac:dyDescent="0.2">
      <c r="S986" s="1">
        <v>2886</v>
      </c>
    </row>
    <row r="987" spans="19:19" x14ac:dyDescent="0.2">
      <c r="S987" s="1">
        <v>2887</v>
      </c>
    </row>
    <row r="988" spans="19:19" x14ac:dyDescent="0.2">
      <c r="S988" s="1">
        <v>2888</v>
      </c>
    </row>
    <row r="989" spans="19:19" x14ac:dyDescent="0.2">
      <c r="S989" s="1">
        <v>2889</v>
      </c>
    </row>
    <row r="990" spans="19:19" x14ac:dyDescent="0.2">
      <c r="S990" s="1">
        <v>2890</v>
      </c>
    </row>
    <row r="991" spans="19:19" x14ac:dyDescent="0.2">
      <c r="S991" s="1">
        <v>2891</v>
      </c>
    </row>
    <row r="992" spans="19:19" x14ac:dyDescent="0.2">
      <c r="S992" s="1">
        <v>2892</v>
      </c>
    </row>
    <row r="993" spans="19:19" x14ac:dyDescent="0.2">
      <c r="S993" s="1">
        <v>2893</v>
      </c>
    </row>
    <row r="994" spans="19:19" x14ac:dyDescent="0.2">
      <c r="S994" s="1">
        <v>2894</v>
      </c>
    </row>
    <row r="995" spans="19:19" x14ac:dyDescent="0.2">
      <c r="S995" s="1">
        <v>2895</v>
      </c>
    </row>
    <row r="996" spans="19:19" x14ac:dyDescent="0.2">
      <c r="S996" s="1">
        <v>2896</v>
      </c>
    </row>
    <row r="997" spans="19:19" x14ac:dyDescent="0.2">
      <c r="S997" s="1">
        <v>2897</v>
      </c>
    </row>
    <row r="998" spans="19:19" x14ac:dyDescent="0.2">
      <c r="S998" s="1">
        <v>2898</v>
      </c>
    </row>
    <row r="999" spans="19:19" x14ac:dyDescent="0.2">
      <c r="S999" s="1">
        <v>2899</v>
      </c>
    </row>
    <row r="1000" spans="19:19" x14ac:dyDescent="0.2">
      <c r="S1000" s="1">
        <v>2900</v>
      </c>
    </row>
    <row r="1001" spans="19:19" x14ac:dyDescent="0.2">
      <c r="S1001" s="1">
        <v>2901</v>
      </c>
    </row>
    <row r="1002" spans="19:19" x14ac:dyDescent="0.2">
      <c r="S1002" s="1">
        <v>2902</v>
      </c>
    </row>
    <row r="1003" spans="19:19" x14ac:dyDescent="0.2">
      <c r="S1003" s="1">
        <v>2903</v>
      </c>
    </row>
    <row r="1004" spans="19:19" x14ac:dyDescent="0.2">
      <c r="S1004" s="1">
        <v>2904</v>
      </c>
    </row>
    <row r="1005" spans="19:19" x14ac:dyDescent="0.2">
      <c r="S1005" s="1">
        <v>2905</v>
      </c>
    </row>
    <row r="1006" spans="19:19" x14ac:dyDescent="0.2">
      <c r="S1006" s="1">
        <v>2906</v>
      </c>
    </row>
    <row r="1007" spans="19:19" x14ac:dyDescent="0.2">
      <c r="S1007" s="1">
        <v>2907</v>
      </c>
    </row>
    <row r="1008" spans="19:19" x14ac:dyDescent="0.2">
      <c r="S1008" s="1">
        <v>2908</v>
      </c>
    </row>
    <row r="1009" spans="19:19" x14ac:dyDescent="0.2">
      <c r="S1009" s="1">
        <v>2909</v>
      </c>
    </row>
    <row r="1010" spans="19:19" x14ac:dyDescent="0.2">
      <c r="S1010" s="1">
        <v>2910</v>
      </c>
    </row>
    <row r="1011" spans="19:19" x14ac:dyDescent="0.2">
      <c r="S1011" s="1">
        <v>2911</v>
      </c>
    </row>
    <row r="1012" spans="19:19" x14ac:dyDescent="0.2">
      <c r="S1012" s="1">
        <v>2912</v>
      </c>
    </row>
    <row r="1013" spans="19:19" x14ac:dyDescent="0.2">
      <c r="S1013" s="1">
        <v>2913</v>
      </c>
    </row>
    <row r="1014" spans="19:19" x14ac:dyDescent="0.2">
      <c r="S1014" s="1">
        <v>2914</v>
      </c>
    </row>
    <row r="1015" spans="19:19" x14ac:dyDescent="0.2">
      <c r="S1015" s="1">
        <v>2915</v>
      </c>
    </row>
    <row r="1016" spans="19:19" x14ac:dyDescent="0.2">
      <c r="S1016" s="1">
        <v>2916</v>
      </c>
    </row>
    <row r="1017" spans="19:19" x14ac:dyDescent="0.2">
      <c r="S1017" s="1">
        <v>2917</v>
      </c>
    </row>
    <row r="1018" spans="19:19" x14ac:dyDescent="0.2">
      <c r="S1018" s="1">
        <v>2918</v>
      </c>
    </row>
    <row r="1019" spans="19:19" x14ac:dyDescent="0.2">
      <c r="S1019" s="1">
        <v>2919</v>
      </c>
    </row>
    <row r="1020" spans="19:19" x14ac:dyDescent="0.2">
      <c r="S1020" s="1">
        <v>2920</v>
      </c>
    </row>
    <row r="1021" spans="19:19" x14ac:dyDescent="0.2">
      <c r="S1021" s="1">
        <v>2921</v>
      </c>
    </row>
    <row r="1022" spans="19:19" x14ac:dyDescent="0.2">
      <c r="S1022" s="1">
        <v>2922</v>
      </c>
    </row>
    <row r="1023" spans="19:19" x14ac:dyDescent="0.2">
      <c r="S1023" s="1">
        <v>2923</v>
      </c>
    </row>
    <row r="1024" spans="19:19" x14ac:dyDescent="0.2">
      <c r="S1024" s="1">
        <v>2924</v>
      </c>
    </row>
    <row r="1025" spans="19:19" x14ac:dyDescent="0.2">
      <c r="S1025" s="1">
        <v>2925</v>
      </c>
    </row>
    <row r="1026" spans="19:19" x14ac:dyDescent="0.2">
      <c r="S1026" s="1">
        <v>2926</v>
      </c>
    </row>
    <row r="1027" spans="19:19" x14ac:dyDescent="0.2">
      <c r="S1027" s="1">
        <v>2927</v>
      </c>
    </row>
    <row r="1028" spans="19:19" x14ac:dyDescent="0.2">
      <c r="S1028" s="1">
        <v>2928</v>
      </c>
    </row>
    <row r="1029" spans="19:19" x14ac:dyDescent="0.2">
      <c r="S1029" s="1">
        <v>2929</v>
      </c>
    </row>
    <row r="1030" spans="19:19" x14ac:dyDescent="0.2">
      <c r="S1030" s="1">
        <v>2930</v>
      </c>
    </row>
    <row r="1031" spans="19:19" x14ac:dyDescent="0.2">
      <c r="S1031" s="1">
        <v>2931</v>
      </c>
    </row>
    <row r="1032" spans="19:19" x14ac:dyDescent="0.2">
      <c r="S1032" s="1">
        <v>2932</v>
      </c>
    </row>
    <row r="1033" spans="19:19" x14ac:dyDescent="0.2">
      <c r="S1033" s="1">
        <v>2933</v>
      </c>
    </row>
    <row r="1034" spans="19:19" x14ac:dyDescent="0.2">
      <c r="S1034" s="1">
        <v>2934</v>
      </c>
    </row>
    <row r="1035" spans="19:19" x14ac:dyDescent="0.2">
      <c r="S1035" s="1">
        <v>2935</v>
      </c>
    </row>
    <row r="1036" spans="19:19" x14ac:dyDescent="0.2">
      <c r="S1036" s="1">
        <v>2936</v>
      </c>
    </row>
    <row r="1037" spans="19:19" x14ac:dyDescent="0.2">
      <c r="S1037" s="1">
        <v>2937</v>
      </c>
    </row>
    <row r="1038" spans="19:19" x14ac:dyDescent="0.2">
      <c r="S1038" s="1">
        <v>2938</v>
      </c>
    </row>
    <row r="1039" spans="19:19" x14ac:dyDescent="0.2">
      <c r="S1039" s="1">
        <v>2939</v>
      </c>
    </row>
    <row r="1040" spans="19:19" x14ac:dyDescent="0.2">
      <c r="S1040" s="1">
        <v>2940</v>
      </c>
    </row>
    <row r="1041" spans="19:19" x14ac:dyDescent="0.2">
      <c r="S1041" s="1">
        <v>2941</v>
      </c>
    </row>
    <row r="1042" spans="19:19" x14ac:dyDescent="0.2">
      <c r="S1042" s="1">
        <v>2942</v>
      </c>
    </row>
    <row r="1043" spans="19:19" x14ac:dyDescent="0.2">
      <c r="S1043" s="1">
        <v>2943</v>
      </c>
    </row>
    <row r="1044" spans="19:19" x14ac:dyDescent="0.2">
      <c r="S1044" s="1">
        <v>2944</v>
      </c>
    </row>
    <row r="1045" spans="19:19" x14ac:dyDescent="0.2">
      <c r="S1045" s="1">
        <v>2945</v>
      </c>
    </row>
    <row r="1046" spans="19:19" x14ac:dyDescent="0.2">
      <c r="S1046" s="1">
        <v>2946</v>
      </c>
    </row>
    <row r="1047" spans="19:19" x14ac:dyDescent="0.2">
      <c r="S1047" s="1">
        <v>2947</v>
      </c>
    </row>
    <row r="1048" spans="19:19" x14ac:dyDescent="0.2">
      <c r="S1048" s="1">
        <v>2948</v>
      </c>
    </row>
    <row r="1049" spans="19:19" x14ac:dyDescent="0.2">
      <c r="S1049" s="1">
        <v>2949</v>
      </c>
    </row>
    <row r="1050" spans="19:19" x14ac:dyDescent="0.2">
      <c r="S1050" s="1">
        <v>2950</v>
      </c>
    </row>
    <row r="1051" spans="19:19" x14ac:dyDescent="0.2">
      <c r="S1051" s="1">
        <v>2951</v>
      </c>
    </row>
    <row r="1052" spans="19:19" x14ac:dyDescent="0.2">
      <c r="S1052" s="1">
        <v>2952</v>
      </c>
    </row>
    <row r="1053" spans="19:19" x14ac:dyDescent="0.2">
      <c r="S1053" s="1">
        <v>2953</v>
      </c>
    </row>
    <row r="1054" spans="19:19" x14ac:dyDescent="0.2">
      <c r="S1054" s="1">
        <v>2954</v>
      </c>
    </row>
    <row r="1055" spans="19:19" x14ac:dyDescent="0.2">
      <c r="S1055" s="1">
        <v>2955</v>
      </c>
    </row>
    <row r="1056" spans="19:19" x14ac:dyDescent="0.2">
      <c r="S1056" s="1">
        <v>2956</v>
      </c>
    </row>
    <row r="1057" spans="19:19" x14ac:dyDescent="0.2">
      <c r="S1057" s="1">
        <v>2957</v>
      </c>
    </row>
    <row r="1058" spans="19:19" x14ac:dyDescent="0.2">
      <c r="S1058" s="1">
        <v>2958</v>
      </c>
    </row>
    <row r="1059" spans="19:19" x14ac:dyDescent="0.2">
      <c r="S1059" s="1">
        <v>2959</v>
      </c>
    </row>
    <row r="1060" spans="19:19" x14ac:dyDescent="0.2">
      <c r="S1060" s="1">
        <v>2960</v>
      </c>
    </row>
    <row r="1061" spans="19:19" x14ac:dyDescent="0.2">
      <c r="S1061" s="1">
        <v>2961</v>
      </c>
    </row>
    <row r="1062" spans="19:19" x14ac:dyDescent="0.2">
      <c r="S1062" s="1">
        <v>2962</v>
      </c>
    </row>
    <row r="1063" spans="19:19" x14ac:dyDescent="0.2">
      <c r="S1063" s="1">
        <v>2963</v>
      </c>
    </row>
    <row r="1064" spans="19:19" x14ac:dyDescent="0.2">
      <c r="S1064" s="1">
        <v>2964</v>
      </c>
    </row>
    <row r="1065" spans="19:19" x14ac:dyDescent="0.2">
      <c r="S1065" s="1">
        <v>2965</v>
      </c>
    </row>
    <row r="1066" spans="19:19" x14ac:dyDescent="0.2">
      <c r="S1066" s="1">
        <v>2966</v>
      </c>
    </row>
    <row r="1067" spans="19:19" x14ac:dyDescent="0.2">
      <c r="S1067" s="1">
        <v>2967</v>
      </c>
    </row>
    <row r="1068" spans="19:19" x14ac:dyDescent="0.2">
      <c r="S1068" s="1">
        <v>2968</v>
      </c>
    </row>
    <row r="1069" spans="19:19" x14ac:dyDescent="0.2">
      <c r="S1069" s="1">
        <v>2969</v>
      </c>
    </row>
    <row r="1070" spans="19:19" x14ac:dyDescent="0.2">
      <c r="S1070" s="1">
        <v>2970</v>
      </c>
    </row>
    <row r="1071" spans="19:19" x14ac:dyDescent="0.2">
      <c r="S1071" s="1">
        <v>2971</v>
      </c>
    </row>
    <row r="1072" spans="19:19" x14ac:dyDescent="0.2">
      <c r="S1072" s="1">
        <v>2972</v>
      </c>
    </row>
    <row r="1073" spans="19:19" x14ac:dyDescent="0.2">
      <c r="S1073" s="1">
        <v>2973</v>
      </c>
    </row>
    <row r="1074" spans="19:19" x14ac:dyDescent="0.2">
      <c r="S1074" s="1">
        <v>2974</v>
      </c>
    </row>
    <row r="1075" spans="19:19" x14ac:dyDescent="0.2">
      <c r="S1075" s="1">
        <v>2975</v>
      </c>
    </row>
    <row r="1076" spans="19:19" x14ac:dyDescent="0.2">
      <c r="S1076" s="1">
        <v>2976</v>
      </c>
    </row>
    <row r="1077" spans="19:19" x14ac:dyDescent="0.2">
      <c r="S1077" s="1">
        <v>2977</v>
      </c>
    </row>
    <row r="1078" spans="19:19" x14ac:dyDescent="0.2">
      <c r="S1078" s="1">
        <v>2978</v>
      </c>
    </row>
    <row r="1079" spans="19:19" x14ac:dyDescent="0.2">
      <c r="S1079" s="1">
        <v>2979</v>
      </c>
    </row>
    <row r="1080" spans="19:19" x14ac:dyDescent="0.2">
      <c r="S1080" s="1">
        <v>2980</v>
      </c>
    </row>
    <row r="1081" spans="19:19" x14ac:dyDescent="0.2">
      <c r="S1081" s="1">
        <v>2981</v>
      </c>
    </row>
    <row r="1082" spans="19:19" x14ac:dyDescent="0.2">
      <c r="S1082" s="1">
        <v>2982</v>
      </c>
    </row>
    <row r="1083" spans="19:19" x14ac:dyDescent="0.2">
      <c r="S1083" s="1">
        <v>2983</v>
      </c>
    </row>
    <row r="1084" spans="19:19" x14ac:dyDescent="0.2">
      <c r="S1084" s="1">
        <v>2984</v>
      </c>
    </row>
    <row r="1085" spans="19:19" x14ac:dyDescent="0.2">
      <c r="S1085" s="1">
        <v>2985</v>
      </c>
    </row>
    <row r="1086" spans="19:19" x14ac:dyDescent="0.2">
      <c r="S1086" s="1">
        <v>2986</v>
      </c>
    </row>
    <row r="1087" spans="19:19" x14ac:dyDescent="0.2">
      <c r="S1087" s="1">
        <v>2987</v>
      </c>
    </row>
    <row r="1088" spans="19:19" x14ac:dyDescent="0.2">
      <c r="S1088" s="1">
        <v>2988</v>
      </c>
    </row>
    <row r="1089" spans="19:19" x14ac:dyDescent="0.2">
      <c r="S1089" s="1">
        <v>2989</v>
      </c>
    </row>
    <row r="1090" spans="19:19" x14ac:dyDescent="0.2">
      <c r="S1090" s="1">
        <v>2990</v>
      </c>
    </row>
    <row r="1091" spans="19:19" x14ac:dyDescent="0.2">
      <c r="S1091" s="1">
        <v>2991</v>
      </c>
    </row>
    <row r="1092" spans="19:19" x14ac:dyDescent="0.2">
      <c r="S1092" s="1">
        <v>2992</v>
      </c>
    </row>
    <row r="1093" spans="19:19" x14ac:dyDescent="0.2">
      <c r="S1093" s="1">
        <v>2993</v>
      </c>
    </row>
    <row r="1094" spans="19:19" x14ac:dyDescent="0.2">
      <c r="S1094" s="1">
        <v>2994</v>
      </c>
    </row>
    <row r="1095" spans="19:19" x14ac:dyDescent="0.2">
      <c r="S1095" s="1">
        <v>2995</v>
      </c>
    </row>
    <row r="1096" spans="19:19" x14ac:dyDescent="0.2">
      <c r="S1096" s="1">
        <v>2996</v>
      </c>
    </row>
    <row r="1097" spans="19:19" x14ac:dyDescent="0.2">
      <c r="S1097" s="1">
        <v>2997</v>
      </c>
    </row>
    <row r="1098" spans="19:19" x14ac:dyDescent="0.2">
      <c r="S1098" s="1">
        <v>2998</v>
      </c>
    </row>
    <row r="1099" spans="19:19" x14ac:dyDescent="0.2">
      <c r="S1099" s="1">
        <v>2999</v>
      </c>
    </row>
    <row r="1100" spans="19:19" x14ac:dyDescent="0.2">
      <c r="S1100" s="1">
        <v>3000</v>
      </c>
    </row>
    <row r="1101" spans="19:19" x14ac:dyDescent="0.2">
      <c r="S1101" s="1">
        <v>3001</v>
      </c>
    </row>
    <row r="1102" spans="19:19" x14ac:dyDescent="0.2">
      <c r="S1102" s="1">
        <v>3002</v>
      </c>
    </row>
    <row r="1103" spans="19:19" x14ac:dyDescent="0.2">
      <c r="S1103" s="1">
        <v>3003</v>
      </c>
    </row>
    <row r="1104" spans="19:19" x14ac:dyDescent="0.2">
      <c r="S1104" s="1">
        <v>3004</v>
      </c>
    </row>
    <row r="1105" spans="19:19" x14ac:dyDescent="0.2">
      <c r="S1105" s="1">
        <v>3005</v>
      </c>
    </row>
    <row r="1106" spans="19:19" x14ac:dyDescent="0.2">
      <c r="S1106" s="1">
        <v>3006</v>
      </c>
    </row>
    <row r="1107" spans="19:19" x14ac:dyDescent="0.2">
      <c r="S1107" s="1">
        <v>3007</v>
      </c>
    </row>
    <row r="1108" spans="19:19" x14ac:dyDescent="0.2">
      <c r="S1108" s="1">
        <v>3008</v>
      </c>
    </row>
    <row r="1109" spans="19:19" x14ac:dyDescent="0.2">
      <c r="S1109" s="1">
        <v>3009</v>
      </c>
    </row>
    <row r="1110" spans="19:19" x14ac:dyDescent="0.2">
      <c r="S1110" s="1">
        <v>3010</v>
      </c>
    </row>
    <row r="1111" spans="19:19" x14ac:dyDescent="0.2">
      <c r="S1111" s="1">
        <v>3011</v>
      </c>
    </row>
    <row r="1112" spans="19:19" x14ac:dyDescent="0.2">
      <c r="S1112" s="1">
        <v>3012</v>
      </c>
    </row>
    <row r="1113" spans="19:19" x14ac:dyDescent="0.2">
      <c r="S1113" s="1">
        <v>3013</v>
      </c>
    </row>
    <row r="1114" spans="19:19" x14ac:dyDescent="0.2">
      <c r="S1114" s="1">
        <v>3014</v>
      </c>
    </row>
    <row r="1115" spans="19:19" x14ac:dyDescent="0.2">
      <c r="S1115" s="1">
        <v>3015</v>
      </c>
    </row>
    <row r="1116" spans="19:19" x14ac:dyDescent="0.2">
      <c r="S1116" s="1">
        <v>3016</v>
      </c>
    </row>
    <row r="1117" spans="19:19" x14ac:dyDescent="0.2">
      <c r="S1117" s="1">
        <v>3017</v>
      </c>
    </row>
    <row r="1118" spans="19:19" x14ac:dyDescent="0.2">
      <c r="S1118" s="1">
        <v>3018</v>
      </c>
    </row>
    <row r="1119" spans="19:19" x14ac:dyDescent="0.2">
      <c r="S1119" s="1">
        <v>3019</v>
      </c>
    </row>
    <row r="1120" spans="19:19" x14ac:dyDescent="0.2">
      <c r="S1120" s="1">
        <v>3020</v>
      </c>
    </row>
    <row r="1121" spans="19:19" x14ac:dyDescent="0.2">
      <c r="S1121" s="1">
        <v>3021</v>
      </c>
    </row>
    <row r="1122" spans="19:19" x14ac:dyDescent="0.2">
      <c r="S1122" s="1">
        <v>3022</v>
      </c>
    </row>
    <row r="1123" spans="19:19" x14ac:dyDescent="0.2">
      <c r="S1123" s="1">
        <v>3023</v>
      </c>
    </row>
    <row r="1124" spans="19:19" x14ac:dyDescent="0.2">
      <c r="S1124" s="1">
        <v>3024</v>
      </c>
    </row>
    <row r="1125" spans="19:19" x14ac:dyDescent="0.2">
      <c r="S1125" s="1">
        <v>3025</v>
      </c>
    </row>
    <row r="1126" spans="19:19" x14ac:dyDescent="0.2">
      <c r="S1126" s="1">
        <v>3026</v>
      </c>
    </row>
    <row r="1127" spans="19:19" x14ac:dyDescent="0.2">
      <c r="S1127" s="1">
        <v>3027</v>
      </c>
    </row>
    <row r="1128" spans="19:19" x14ac:dyDescent="0.2">
      <c r="S1128" s="1">
        <v>3028</v>
      </c>
    </row>
    <row r="1129" spans="19:19" x14ac:dyDescent="0.2">
      <c r="S1129" s="1">
        <v>3029</v>
      </c>
    </row>
    <row r="1130" spans="19:19" x14ac:dyDescent="0.2">
      <c r="S1130" s="1">
        <v>3030</v>
      </c>
    </row>
    <row r="1131" spans="19:19" x14ac:dyDescent="0.2">
      <c r="S1131" s="1">
        <v>3031</v>
      </c>
    </row>
    <row r="1132" spans="19:19" x14ac:dyDescent="0.2">
      <c r="S1132" s="1">
        <v>3032</v>
      </c>
    </row>
    <row r="1133" spans="19:19" x14ac:dyDescent="0.2">
      <c r="S1133" s="1">
        <v>3033</v>
      </c>
    </row>
    <row r="1134" spans="19:19" x14ac:dyDescent="0.2">
      <c r="S1134" s="1">
        <v>3034</v>
      </c>
    </row>
    <row r="1135" spans="19:19" x14ac:dyDescent="0.2">
      <c r="S1135" s="1">
        <v>3035</v>
      </c>
    </row>
    <row r="1136" spans="19:19" x14ac:dyDescent="0.2">
      <c r="S1136" s="1">
        <v>3036</v>
      </c>
    </row>
    <row r="1137" spans="19:19" x14ac:dyDescent="0.2">
      <c r="S1137" s="1">
        <v>3037</v>
      </c>
    </row>
    <row r="1138" spans="19:19" x14ac:dyDescent="0.2">
      <c r="S1138" s="1">
        <v>3038</v>
      </c>
    </row>
    <row r="1139" spans="19:19" x14ac:dyDescent="0.2">
      <c r="S1139" s="1">
        <v>3039</v>
      </c>
    </row>
    <row r="1140" spans="19:19" x14ac:dyDescent="0.2">
      <c r="S1140" s="1">
        <v>3040</v>
      </c>
    </row>
    <row r="1141" spans="19:19" x14ac:dyDescent="0.2">
      <c r="S1141" s="1">
        <v>3041</v>
      </c>
    </row>
    <row r="1142" spans="19:19" x14ac:dyDescent="0.2">
      <c r="S1142" s="1">
        <v>3042</v>
      </c>
    </row>
    <row r="1143" spans="19:19" x14ac:dyDescent="0.2">
      <c r="S1143" s="1">
        <v>3043</v>
      </c>
    </row>
    <row r="1144" spans="19:19" x14ac:dyDescent="0.2">
      <c r="S1144" s="1">
        <v>3044</v>
      </c>
    </row>
    <row r="1145" spans="19:19" x14ac:dyDescent="0.2">
      <c r="S1145" s="1">
        <v>3045</v>
      </c>
    </row>
    <row r="1146" spans="19:19" x14ac:dyDescent="0.2">
      <c r="S1146" s="1">
        <v>3046</v>
      </c>
    </row>
    <row r="1147" spans="19:19" x14ac:dyDescent="0.2">
      <c r="S1147" s="1">
        <v>3047</v>
      </c>
    </row>
    <row r="1148" spans="19:19" x14ac:dyDescent="0.2">
      <c r="S1148" s="1">
        <v>3048</v>
      </c>
    </row>
    <row r="1149" spans="19:19" x14ac:dyDescent="0.2">
      <c r="S1149" s="1">
        <v>3049</v>
      </c>
    </row>
    <row r="1150" spans="19:19" x14ac:dyDescent="0.2">
      <c r="S1150" s="1">
        <v>3050</v>
      </c>
    </row>
    <row r="1151" spans="19:19" x14ac:dyDescent="0.2">
      <c r="S1151" s="1">
        <v>3051</v>
      </c>
    </row>
    <row r="1152" spans="19:19" x14ac:dyDescent="0.2">
      <c r="S1152" s="1">
        <v>3052</v>
      </c>
    </row>
    <row r="1153" spans="19:19" x14ac:dyDescent="0.2">
      <c r="S1153" s="1">
        <v>3053</v>
      </c>
    </row>
    <row r="1154" spans="19:19" x14ac:dyDescent="0.2">
      <c r="S1154" s="1">
        <v>3054</v>
      </c>
    </row>
    <row r="1155" spans="19:19" x14ac:dyDescent="0.2">
      <c r="S1155" s="1">
        <v>3055</v>
      </c>
    </row>
    <row r="1156" spans="19:19" x14ac:dyDescent="0.2">
      <c r="S1156" s="1">
        <v>3056</v>
      </c>
    </row>
    <row r="1157" spans="19:19" x14ac:dyDescent="0.2">
      <c r="S1157" s="1">
        <v>3057</v>
      </c>
    </row>
    <row r="1158" spans="19:19" x14ac:dyDescent="0.2">
      <c r="S1158" s="1">
        <v>3058</v>
      </c>
    </row>
    <row r="1159" spans="19:19" x14ac:dyDescent="0.2">
      <c r="S1159" s="1">
        <v>3059</v>
      </c>
    </row>
    <row r="1160" spans="19:19" x14ac:dyDescent="0.2">
      <c r="S1160" s="1">
        <v>3060</v>
      </c>
    </row>
    <row r="1161" spans="19:19" x14ac:dyDescent="0.2">
      <c r="S1161" s="1">
        <v>3061</v>
      </c>
    </row>
    <row r="1162" spans="19:19" x14ac:dyDescent="0.2">
      <c r="S1162" s="1">
        <v>3062</v>
      </c>
    </row>
    <row r="1163" spans="19:19" x14ac:dyDescent="0.2">
      <c r="S1163" s="1">
        <v>3063</v>
      </c>
    </row>
    <row r="1164" spans="19:19" x14ac:dyDescent="0.2">
      <c r="S1164" s="1">
        <v>3064</v>
      </c>
    </row>
    <row r="1165" spans="19:19" x14ac:dyDescent="0.2">
      <c r="S1165" s="1">
        <v>3065</v>
      </c>
    </row>
    <row r="1166" spans="19:19" x14ac:dyDescent="0.2">
      <c r="S1166" s="1">
        <v>3066</v>
      </c>
    </row>
    <row r="1167" spans="19:19" x14ac:dyDescent="0.2">
      <c r="S1167" s="1">
        <v>3067</v>
      </c>
    </row>
    <row r="1168" spans="19:19" x14ac:dyDescent="0.2">
      <c r="S1168" s="1">
        <v>3068</v>
      </c>
    </row>
    <row r="1169" spans="19:19" x14ac:dyDescent="0.2">
      <c r="S1169" s="1">
        <v>3069</v>
      </c>
    </row>
    <row r="1170" spans="19:19" x14ac:dyDescent="0.2">
      <c r="S1170" s="1">
        <v>3070</v>
      </c>
    </row>
    <row r="1171" spans="19:19" x14ac:dyDescent="0.2">
      <c r="S1171" s="1">
        <v>3071</v>
      </c>
    </row>
    <row r="1172" spans="19:19" x14ac:dyDescent="0.2">
      <c r="S1172" s="1">
        <v>3072</v>
      </c>
    </row>
    <row r="1173" spans="19:19" x14ac:dyDescent="0.2">
      <c r="S1173" s="1">
        <v>3073</v>
      </c>
    </row>
    <row r="1174" spans="19:19" x14ac:dyDescent="0.2">
      <c r="S1174" s="1">
        <v>3074</v>
      </c>
    </row>
    <row r="1175" spans="19:19" x14ac:dyDescent="0.2">
      <c r="S1175" s="1">
        <v>3075</v>
      </c>
    </row>
    <row r="1176" spans="19:19" x14ac:dyDescent="0.2">
      <c r="S1176" s="1">
        <v>3076</v>
      </c>
    </row>
    <row r="1177" spans="19:19" x14ac:dyDescent="0.2">
      <c r="S1177" s="1">
        <v>3077</v>
      </c>
    </row>
    <row r="1178" spans="19:19" x14ac:dyDescent="0.2">
      <c r="S1178" s="1">
        <v>3078</v>
      </c>
    </row>
    <row r="1179" spans="19:19" x14ac:dyDescent="0.2">
      <c r="S1179" s="1">
        <v>3079</v>
      </c>
    </row>
    <row r="1180" spans="19:19" x14ac:dyDescent="0.2">
      <c r="S1180" s="1">
        <v>3080</v>
      </c>
    </row>
    <row r="1181" spans="19:19" x14ac:dyDescent="0.2">
      <c r="S1181" s="1">
        <v>3081</v>
      </c>
    </row>
    <row r="1182" spans="19:19" x14ac:dyDescent="0.2">
      <c r="S1182" s="1">
        <v>3082</v>
      </c>
    </row>
    <row r="1183" spans="19:19" x14ac:dyDescent="0.2">
      <c r="S1183" s="1">
        <v>3083</v>
      </c>
    </row>
    <row r="1184" spans="19:19" x14ac:dyDescent="0.2">
      <c r="S1184" s="1">
        <v>3084</v>
      </c>
    </row>
    <row r="1185" spans="19:19" x14ac:dyDescent="0.2">
      <c r="S1185" s="1">
        <v>3085</v>
      </c>
    </row>
    <row r="1186" spans="19:19" x14ac:dyDescent="0.2">
      <c r="S1186" s="1">
        <v>3086</v>
      </c>
    </row>
    <row r="1187" spans="19:19" x14ac:dyDescent="0.2">
      <c r="S1187" s="1">
        <v>3087</v>
      </c>
    </row>
    <row r="1188" spans="19:19" x14ac:dyDescent="0.2">
      <c r="S1188" s="1">
        <v>3088</v>
      </c>
    </row>
    <row r="1189" spans="19:19" x14ac:dyDescent="0.2">
      <c r="S1189" s="1">
        <v>3089</v>
      </c>
    </row>
    <row r="1190" spans="19:19" x14ac:dyDescent="0.2">
      <c r="S1190" s="1">
        <v>3090</v>
      </c>
    </row>
    <row r="1191" spans="19:19" x14ac:dyDescent="0.2">
      <c r="S1191" s="1">
        <v>3091</v>
      </c>
    </row>
    <row r="1192" spans="19:19" x14ac:dyDescent="0.2">
      <c r="S1192" s="1">
        <v>3092</v>
      </c>
    </row>
    <row r="1193" spans="19:19" x14ac:dyDescent="0.2">
      <c r="S1193" s="1">
        <v>3093</v>
      </c>
    </row>
    <row r="1194" spans="19:19" x14ac:dyDescent="0.2">
      <c r="S1194" s="1">
        <v>3094</v>
      </c>
    </row>
    <row r="1195" spans="19:19" x14ac:dyDescent="0.2">
      <c r="S1195" s="1">
        <v>3095</v>
      </c>
    </row>
    <row r="1196" spans="19:19" x14ac:dyDescent="0.2">
      <c r="S1196" s="1">
        <v>3096</v>
      </c>
    </row>
    <row r="1197" spans="19:19" x14ac:dyDescent="0.2">
      <c r="S1197" s="1">
        <v>3097</v>
      </c>
    </row>
    <row r="1198" spans="19:19" x14ac:dyDescent="0.2">
      <c r="S1198" s="1">
        <v>3098</v>
      </c>
    </row>
    <row r="1199" spans="19:19" x14ac:dyDescent="0.2">
      <c r="S1199" s="1">
        <v>3099</v>
      </c>
    </row>
    <row r="1200" spans="19:19" x14ac:dyDescent="0.2">
      <c r="S1200" s="1">
        <v>3100</v>
      </c>
    </row>
    <row r="1201" spans="19:19" x14ac:dyDescent="0.2">
      <c r="S1201" s="1">
        <v>3101</v>
      </c>
    </row>
    <row r="1202" spans="19:19" x14ac:dyDescent="0.2">
      <c r="S1202" s="1">
        <v>3102</v>
      </c>
    </row>
    <row r="1203" spans="19:19" x14ac:dyDescent="0.2">
      <c r="S1203" s="1">
        <v>3103</v>
      </c>
    </row>
    <row r="1204" spans="19:19" x14ac:dyDescent="0.2">
      <c r="S1204" s="1">
        <v>3104</v>
      </c>
    </row>
    <row r="1205" spans="19:19" x14ac:dyDescent="0.2">
      <c r="S1205" s="1">
        <v>3105</v>
      </c>
    </row>
    <row r="1206" spans="19:19" x14ac:dyDescent="0.2">
      <c r="S1206" s="1">
        <v>3106</v>
      </c>
    </row>
    <row r="1207" spans="19:19" x14ac:dyDescent="0.2">
      <c r="S1207" s="1">
        <v>3107</v>
      </c>
    </row>
    <row r="1208" spans="19:19" x14ac:dyDescent="0.2">
      <c r="S1208" s="1">
        <v>3108</v>
      </c>
    </row>
    <row r="1209" spans="19:19" x14ac:dyDescent="0.2">
      <c r="S1209" s="1">
        <v>3109</v>
      </c>
    </row>
    <row r="1210" spans="19:19" x14ac:dyDescent="0.2">
      <c r="S1210" s="1">
        <v>3110</v>
      </c>
    </row>
    <row r="1211" spans="19:19" x14ac:dyDescent="0.2">
      <c r="S1211" s="1">
        <v>3111</v>
      </c>
    </row>
    <row r="1212" spans="19:19" x14ac:dyDescent="0.2">
      <c r="S1212" s="1">
        <v>3112</v>
      </c>
    </row>
    <row r="1213" spans="19:19" x14ac:dyDescent="0.2">
      <c r="S1213" s="1">
        <v>3113</v>
      </c>
    </row>
    <row r="1214" spans="19:19" x14ac:dyDescent="0.2">
      <c r="S1214" s="1">
        <v>3114</v>
      </c>
    </row>
    <row r="1215" spans="19:19" x14ac:dyDescent="0.2">
      <c r="S1215" s="1">
        <v>3115</v>
      </c>
    </row>
    <row r="1216" spans="19:19" x14ac:dyDescent="0.2">
      <c r="S1216" s="1">
        <v>3116</v>
      </c>
    </row>
    <row r="1217" spans="19:19" x14ac:dyDescent="0.2">
      <c r="S1217" s="1">
        <v>3117</v>
      </c>
    </row>
    <row r="1218" spans="19:19" x14ac:dyDescent="0.2">
      <c r="S1218" s="1">
        <v>3118</v>
      </c>
    </row>
    <row r="1219" spans="19:19" x14ac:dyDescent="0.2">
      <c r="S1219" s="1">
        <v>3119</v>
      </c>
    </row>
    <row r="1220" spans="19:19" x14ac:dyDescent="0.2">
      <c r="S1220" s="1">
        <v>3120</v>
      </c>
    </row>
    <row r="1221" spans="19:19" x14ac:dyDescent="0.2">
      <c r="S1221" s="1">
        <v>3121</v>
      </c>
    </row>
    <row r="1222" spans="19:19" x14ac:dyDescent="0.2">
      <c r="S1222" s="1">
        <v>3122</v>
      </c>
    </row>
    <row r="1223" spans="19:19" x14ac:dyDescent="0.2">
      <c r="S1223" s="1">
        <v>3123</v>
      </c>
    </row>
    <row r="1224" spans="19:19" x14ac:dyDescent="0.2">
      <c r="S1224" s="1">
        <v>3124</v>
      </c>
    </row>
    <row r="1225" spans="19:19" x14ac:dyDescent="0.2">
      <c r="S1225" s="1">
        <v>3125</v>
      </c>
    </row>
    <row r="1226" spans="19:19" x14ac:dyDescent="0.2">
      <c r="S1226" s="1">
        <v>3126</v>
      </c>
    </row>
    <row r="1227" spans="19:19" x14ac:dyDescent="0.2">
      <c r="S1227" s="1">
        <v>3127</v>
      </c>
    </row>
    <row r="1228" spans="19:19" x14ac:dyDescent="0.2">
      <c r="S1228" s="1">
        <v>3128</v>
      </c>
    </row>
    <row r="1229" spans="19:19" x14ac:dyDescent="0.2">
      <c r="S1229" s="1">
        <v>3129</v>
      </c>
    </row>
    <row r="1230" spans="19:19" x14ac:dyDescent="0.2">
      <c r="S1230" s="1">
        <v>3130</v>
      </c>
    </row>
    <row r="1231" spans="19:19" x14ac:dyDescent="0.2">
      <c r="S1231" s="1">
        <v>3131</v>
      </c>
    </row>
    <row r="1232" spans="19:19" x14ac:dyDescent="0.2">
      <c r="S1232" s="1">
        <v>3132</v>
      </c>
    </row>
    <row r="1233" spans="19:19" x14ac:dyDescent="0.2">
      <c r="S1233" s="1">
        <v>3133</v>
      </c>
    </row>
    <row r="1234" spans="19:19" x14ac:dyDescent="0.2">
      <c r="S1234" s="1">
        <v>3134</v>
      </c>
    </row>
    <row r="1235" spans="19:19" x14ac:dyDescent="0.2">
      <c r="S1235" s="1">
        <v>3135</v>
      </c>
    </row>
    <row r="1236" spans="19:19" x14ac:dyDescent="0.2">
      <c r="S1236" s="1">
        <v>3136</v>
      </c>
    </row>
    <row r="1237" spans="19:19" x14ac:dyDescent="0.2">
      <c r="S1237" s="1">
        <v>3137</v>
      </c>
    </row>
    <row r="1238" spans="19:19" x14ac:dyDescent="0.2">
      <c r="S1238" s="1">
        <v>3138</v>
      </c>
    </row>
    <row r="1239" spans="19:19" x14ac:dyDescent="0.2">
      <c r="S1239" s="1">
        <v>3139</v>
      </c>
    </row>
    <row r="1240" spans="19:19" x14ac:dyDescent="0.2">
      <c r="S1240" s="1">
        <v>3140</v>
      </c>
    </row>
    <row r="1241" spans="19:19" x14ac:dyDescent="0.2">
      <c r="S1241" s="1">
        <v>3141</v>
      </c>
    </row>
    <row r="1242" spans="19:19" x14ac:dyDescent="0.2">
      <c r="S1242" s="1">
        <v>3142</v>
      </c>
    </row>
    <row r="1243" spans="19:19" x14ac:dyDescent="0.2">
      <c r="S1243" s="1">
        <v>3143</v>
      </c>
    </row>
    <row r="1244" spans="19:19" x14ac:dyDescent="0.2">
      <c r="S1244" s="1">
        <v>3144</v>
      </c>
    </row>
    <row r="1245" spans="19:19" x14ac:dyDescent="0.2">
      <c r="S1245" s="1">
        <v>3145</v>
      </c>
    </row>
    <row r="1246" spans="19:19" x14ac:dyDescent="0.2">
      <c r="S1246" s="1">
        <v>3146</v>
      </c>
    </row>
    <row r="1247" spans="19:19" x14ac:dyDescent="0.2">
      <c r="S1247" s="1">
        <v>3147</v>
      </c>
    </row>
    <row r="1248" spans="19:19" x14ac:dyDescent="0.2">
      <c r="S1248" s="1">
        <v>3148</v>
      </c>
    </row>
    <row r="1249" spans="19:19" x14ac:dyDescent="0.2">
      <c r="S1249" s="1">
        <v>3149</v>
      </c>
    </row>
    <row r="1250" spans="19:19" x14ac:dyDescent="0.2">
      <c r="S1250" s="1">
        <v>3150</v>
      </c>
    </row>
    <row r="1251" spans="19:19" x14ac:dyDescent="0.2">
      <c r="S1251" s="1">
        <v>3151</v>
      </c>
    </row>
    <row r="1252" spans="19:19" x14ac:dyDescent="0.2">
      <c r="S1252" s="1">
        <v>3152</v>
      </c>
    </row>
    <row r="1253" spans="19:19" x14ac:dyDescent="0.2">
      <c r="S1253" s="1">
        <v>3153</v>
      </c>
    </row>
    <row r="1254" spans="19:19" x14ac:dyDescent="0.2">
      <c r="S1254" s="1">
        <v>3154</v>
      </c>
    </row>
    <row r="1255" spans="19:19" x14ac:dyDescent="0.2">
      <c r="S1255" s="1">
        <v>3155</v>
      </c>
    </row>
    <row r="1256" spans="19:19" x14ac:dyDescent="0.2">
      <c r="S1256" s="1">
        <v>3156</v>
      </c>
    </row>
    <row r="1257" spans="19:19" x14ac:dyDescent="0.2">
      <c r="S1257" s="1">
        <v>3157</v>
      </c>
    </row>
    <row r="1258" spans="19:19" x14ac:dyDescent="0.2">
      <c r="S1258" s="1">
        <v>3158</v>
      </c>
    </row>
    <row r="1259" spans="19:19" x14ac:dyDescent="0.2">
      <c r="S1259" s="1">
        <v>3159</v>
      </c>
    </row>
    <row r="1260" spans="19:19" x14ac:dyDescent="0.2">
      <c r="S1260" s="1">
        <v>3160</v>
      </c>
    </row>
    <row r="1261" spans="19:19" x14ac:dyDescent="0.2">
      <c r="S1261" s="1">
        <v>3161</v>
      </c>
    </row>
    <row r="1262" spans="19:19" x14ac:dyDescent="0.2">
      <c r="S1262" s="1">
        <v>3162</v>
      </c>
    </row>
    <row r="1263" spans="19:19" x14ac:dyDescent="0.2">
      <c r="S1263" s="1">
        <v>3163</v>
      </c>
    </row>
    <row r="1264" spans="19:19" x14ac:dyDescent="0.2">
      <c r="S1264" s="1">
        <v>3164</v>
      </c>
    </row>
    <row r="1265" spans="19:19" x14ac:dyDescent="0.2">
      <c r="S1265" s="1">
        <v>3165</v>
      </c>
    </row>
    <row r="1266" spans="19:19" x14ac:dyDescent="0.2">
      <c r="S1266" s="1">
        <v>3166</v>
      </c>
    </row>
    <row r="1267" spans="19:19" x14ac:dyDescent="0.2">
      <c r="S1267" s="1">
        <v>3167</v>
      </c>
    </row>
    <row r="1268" spans="19:19" x14ac:dyDescent="0.2">
      <c r="S1268" s="1">
        <v>3168</v>
      </c>
    </row>
    <row r="1269" spans="19:19" x14ac:dyDescent="0.2">
      <c r="S1269" s="1">
        <v>3169</v>
      </c>
    </row>
    <row r="1270" spans="19:19" x14ac:dyDescent="0.2">
      <c r="S1270" s="1">
        <v>3170</v>
      </c>
    </row>
    <row r="1271" spans="19:19" x14ac:dyDescent="0.2">
      <c r="S1271" s="1">
        <v>3171</v>
      </c>
    </row>
    <row r="1272" spans="19:19" x14ac:dyDescent="0.2">
      <c r="S1272" s="1">
        <v>3172</v>
      </c>
    </row>
    <row r="1273" spans="19:19" x14ac:dyDescent="0.2">
      <c r="S1273" s="1">
        <v>3173</v>
      </c>
    </row>
    <row r="1274" spans="19:19" x14ac:dyDescent="0.2">
      <c r="S1274" s="1">
        <v>3174</v>
      </c>
    </row>
    <row r="1275" spans="19:19" x14ac:dyDescent="0.2">
      <c r="S1275" s="1">
        <v>3175</v>
      </c>
    </row>
    <row r="1276" spans="19:19" x14ac:dyDescent="0.2">
      <c r="S1276" s="1">
        <v>3176</v>
      </c>
    </row>
    <row r="1277" spans="19:19" x14ac:dyDescent="0.2">
      <c r="S1277" s="1">
        <v>3177</v>
      </c>
    </row>
    <row r="1278" spans="19:19" x14ac:dyDescent="0.2">
      <c r="S1278" s="1">
        <v>3178</v>
      </c>
    </row>
    <row r="1279" spans="19:19" x14ac:dyDescent="0.2">
      <c r="S1279" s="1">
        <v>3179</v>
      </c>
    </row>
    <row r="1280" spans="19:19" x14ac:dyDescent="0.2">
      <c r="S1280" s="1">
        <v>3180</v>
      </c>
    </row>
    <row r="1281" spans="19:19" x14ac:dyDescent="0.2">
      <c r="S1281" s="1">
        <v>3181</v>
      </c>
    </row>
    <row r="1282" spans="19:19" x14ac:dyDescent="0.2">
      <c r="S1282" s="1">
        <v>3182</v>
      </c>
    </row>
    <row r="1283" spans="19:19" x14ac:dyDescent="0.2">
      <c r="S1283" s="1">
        <v>3183</v>
      </c>
    </row>
    <row r="1284" spans="19:19" x14ac:dyDescent="0.2">
      <c r="S1284" s="1">
        <v>3184</v>
      </c>
    </row>
    <row r="1285" spans="19:19" x14ac:dyDescent="0.2">
      <c r="S1285" s="1">
        <v>3185</v>
      </c>
    </row>
    <row r="1286" spans="19:19" x14ac:dyDescent="0.2">
      <c r="S1286" s="1">
        <v>3186</v>
      </c>
    </row>
    <row r="1287" spans="19:19" x14ac:dyDescent="0.2">
      <c r="S1287" s="1">
        <v>3187</v>
      </c>
    </row>
    <row r="1288" spans="19:19" x14ac:dyDescent="0.2">
      <c r="S1288" s="1">
        <v>3188</v>
      </c>
    </row>
    <row r="1289" spans="19:19" x14ac:dyDescent="0.2">
      <c r="S1289" s="1">
        <v>3189</v>
      </c>
    </row>
    <row r="1290" spans="19:19" x14ac:dyDescent="0.2">
      <c r="S1290" s="1">
        <v>3190</v>
      </c>
    </row>
    <row r="1291" spans="19:19" x14ac:dyDescent="0.2">
      <c r="S1291" s="1">
        <v>3191</v>
      </c>
    </row>
    <row r="1292" spans="19:19" x14ac:dyDescent="0.2">
      <c r="S1292" s="1">
        <v>3192</v>
      </c>
    </row>
    <row r="1293" spans="19:19" x14ac:dyDescent="0.2">
      <c r="S1293" s="1">
        <v>3193</v>
      </c>
    </row>
    <row r="1294" spans="19:19" x14ac:dyDescent="0.2">
      <c r="S1294" s="1">
        <v>3194</v>
      </c>
    </row>
    <row r="1295" spans="19:19" x14ac:dyDescent="0.2">
      <c r="S1295" s="1">
        <v>3195</v>
      </c>
    </row>
    <row r="1296" spans="19:19" x14ac:dyDescent="0.2">
      <c r="S1296" s="1">
        <v>3196</v>
      </c>
    </row>
    <row r="1297" spans="19:19" x14ac:dyDescent="0.2">
      <c r="S1297" s="1">
        <v>3197</v>
      </c>
    </row>
    <row r="1298" spans="19:19" x14ac:dyDescent="0.2">
      <c r="S1298" s="1">
        <v>3198</v>
      </c>
    </row>
    <row r="1299" spans="19:19" x14ac:dyDescent="0.2">
      <c r="S1299" s="1">
        <v>3199</v>
      </c>
    </row>
    <row r="1300" spans="19:19" x14ac:dyDescent="0.2">
      <c r="S1300" s="1">
        <v>3200</v>
      </c>
    </row>
  </sheetData>
  <sheetProtection algorithmName="SHA-512" hashValue="jIMTna8A3yA0E8uhuSIor8P+JhlPOVDCEkQtIDW0u4z3x+bUfYtD2lINJdMDMhBEHHEYaG85xZSNL15h4tx2Bg==" saltValue="kAnj2pTduZsPSCt+2rjFug==" spinCount="100000" sheet="1" objects="1" scenarios="1" sort="0" autoFilter="0"/>
  <protectedRanges>
    <protectedRange sqref="I5:I12" name="gegevens"/>
  </protectedRanges>
  <autoFilter ref="A20:W78" xr:uid="{00000000-0009-0000-0000-000003000000}"/>
  <mergeCells count="53">
    <mergeCell ref="A57:D57"/>
    <mergeCell ref="A3:B3"/>
    <mergeCell ref="A33:B33"/>
    <mergeCell ref="A30:B30"/>
    <mergeCell ref="A31:B31"/>
    <mergeCell ref="A32:B32"/>
    <mergeCell ref="A29:B29"/>
    <mergeCell ref="A25:B25"/>
    <mergeCell ref="A26:B26"/>
    <mergeCell ref="A22:B22"/>
    <mergeCell ref="B20:B21"/>
    <mergeCell ref="A24:B24"/>
    <mergeCell ref="A43:B43"/>
    <mergeCell ref="D11:E11"/>
    <mergeCell ref="D14:E14"/>
    <mergeCell ref="D13:E13"/>
    <mergeCell ref="A63:B63"/>
    <mergeCell ref="A47:B47"/>
    <mergeCell ref="A62:B62"/>
    <mergeCell ref="A38:B38"/>
    <mergeCell ref="A39:B39"/>
    <mergeCell ref="A45:B45"/>
    <mergeCell ref="A52:B52"/>
    <mergeCell ref="A58:D58"/>
    <mergeCell ref="A59:D59"/>
    <mergeCell ref="A40:B40"/>
    <mergeCell ref="A51:B51"/>
    <mergeCell ref="A44:B44"/>
    <mergeCell ref="A55:B55"/>
    <mergeCell ref="A53:B53"/>
    <mergeCell ref="A54:B54"/>
    <mergeCell ref="A56:D56"/>
    <mergeCell ref="I21:I22"/>
    <mergeCell ref="A23:B23"/>
    <mergeCell ref="A37:B37"/>
    <mergeCell ref="A35:B35"/>
    <mergeCell ref="A34:B34"/>
    <mergeCell ref="A46:B46"/>
    <mergeCell ref="D5:E5"/>
    <mergeCell ref="D6:E6"/>
    <mergeCell ref="D7:E7"/>
    <mergeCell ref="A50:B50"/>
    <mergeCell ref="A48:B48"/>
    <mergeCell ref="A49:B49"/>
    <mergeCell ref="A36:B36"/>
    <mergeCell ref="D9:E9"/>
    <mergeCell ref="D8:E8"/>
    <mergeCell ref="A28:B28"/>
    <mergeCell ref="D12:E12"/>
    <mergeCell ref="D10:E10"/>
    <mergeCell ref="B16:C17"/>
    <mergeCell ref="A41:B41"/>
    <mergeCell ref="A42:B42"/>
  </mergeCells>
  <phoneticPr fontId="0" type="noConversion"/>
  <dataValidations count="9">
    <dataValidation type="list" allowBlank="1" showInputMessage="1" showErrorMessage="1" sqref="I7" xr:uid="{00000000-0002-0000-0300-000000000000}">
      <formula1>$M$9:$M$11</formula1>
    </dataValidation>
    <dataValidation type="list" allowBlank="1" showInputMessage="1" showErrorMessage="1" sqref="I12" xr:uid="{00000000-0002-0000-0300-000001000000}">
      <formula1>$M$13:$M$15</formula1>
    </dataValidation>
    <dataValidation type="list" allowBlank="1" showInputMessage="1" showErrorMessage="1" sqref="I9" xr:uid="{00000000-0002-0000-0300-000002000000}">
      <formula1>$O$9:$O$11</formula1>
    </dataValidation>
    <dataValidation type="list" allowBlank="1" showInputMessage="1" showErrorMessage="1" sqref="I10" xr:uid="{00000000-0002-0000-0300-000003000000}">
      <formula1>$M$16:$M$18</formula1>
    </dataValidation>
    <dataValidation type="list" allowBlank="1" showInputMessage="1" showErrorMessage="1" sqref="I11" xr:uid="{00000000-0002-0000-0300-000004000000}">
      <formula1>$M$19:$M$21</formula1>
    </dataValidation>
    <dataValidation type="list" allowBlank="1" showInputMessage="1" showErrorMessage="1" sqref="I13" xr:uid="{00000000-0002-0000-0300-000005000000}">
      <formula1>$M$24:$M$26</formula1>
    </dataValidation>
    <dataValidation type="list" allowBlank="1" showInputMessage="1" showErrorMessage="1" sqref="I5" xr:uid="{00000000-0002-0000-0300-000006000000}">
      <formula1>$Q$7:$Q$30</formula1>
    </dataValidation>
    <dataValidation type="list" allowBlank="1" showInputMessage="1" showErrorMessage="1" sqref="I8" xr:uid="{00000000-0002-0000-0300-000007000000}">
      <formula1>$N$1:$N$3</formula1>
    </dataValidation>
    <dataValidation type="list" allowBlank="1" showInputMessage="1" showErrorMessage="1" sqref="I6" xr:uid="{00000000-0002-0000-0300-000008000000}">
      <formula1>$S$7:$S$1300</formula1>
    </dataValidation>
  </dataValidations>
  <hyperlinks>
    <hyperlink ref="I17" location="'Schema overzicht'!A1" display="'Schema overzicht'!A1" xr:uid="{00000000-0004-0000-03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8" r:id="rId4" name="Button 62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" name="Button 63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Z1309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855468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2" t="s">
        <v>18</v>
      </c>
      <c r="B1" s="53"/>
      <c r="C1" s="53"/>
      <c r="D1" s="53"/>
      <c r="E1" s="54"/>
      <c r="F1" s="55"/>
      <c r="G1" s="56"/>
      <c r="H1" s="56"/>
      <c r="I1" s="57" t="s">
        <v>11</v>
      </c>
      <c r="N1" s="6" t="s">
        <v>9</v>
      </c>
      <c r="O1" s="6"/>
      <c r="P1" s="6"/>
    </row>
    <row r="2" spans="1:19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N2" s="6" t="s">
        <v>10</v>
      </c>
      <c r="O2" s="6"/>
      <c r="P2" s="6"/>
    </row>
    <row r="3" spans="1:19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N3" s="8" t="s">
        <v>53</v>
      </c>
      <c r="O3" s="6"/>
      <c r="P3" s="6"/>
    </row>
    <row r="4" spans="1:19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N4" s="8"/>
      <c r="O4" s="6"/>
      <c r="P4" s="6"/>
    </row>
    <row r="5" spans="1:19" ht="16.5" customHeight="1" x14ac:dyDescent="0.2">
      <c r="A5" s="66"/>
      <c r="B5" s="67"/>
      <c r="C5" s="68"/>
      <c r="D5" s="306" t="s">
        <v>73</v>
      </c>
      <c r="E5" s="307"/>
      <c r="F5" s="30"/>
      <c r="H5" s="31"/>
      <c r="I5" s="10" t="s">
        <v>49</v>
      </c>
      <c r="O5" s="6"/>
      <c r="P5" s="6"/>
    </row>
    <row r="6" spans="1:19" ht="16.5" customHeight="1" x14ac:dyDescent="0.2">
      <c r="A6" s="66"/>
      <c r="B6" s="66"/>
      <c r="C6" s="68"/>
      <c r="D6" s="308" t="s">
        <v>63</v>
      </c>
      <c r="E6" s="309"/>
      <c r="F6" s="30"/>
      <c r="H6" s="31"/>
      <c r="I6" s="11" t="s">
        <v>50</v>
      </c>
      <c r="O6" s="6"/>
      <c r="P6" s="6"/>
    </row>
    <row r="7" spans="1:19" ht="16.5" customHeight="1" x14ac:dyDescent="0.2">
      <c r="A7" s="66"/>
      <c r="B7" s="66"/>
      <c r="C7" s="68"/>
      <c r="D7" s="310" t="s">
        <v>58</v>
      </c>
      <c r="E7" s="311"/>
      <c r="F7" s="32"/>
      <c r="H7" s="31"/>
      <c r="I7" s="11" t="s">
        <v>52</v>
      </c>
      <c r="O7" s="3"/>
      <c r="P7" s="3"/>
    </row>
    <row r="8" spans="1:19" ht="16.5" customHeight="1" x14ac:dyDescent="0.2">
      <c r="A8" s="66"/>
      <c r="B8" s="66"/>
      <c r="C8" s="119"/>
      <c r="D8" s="314" t="s">
        <v>64</v>
      </c>
      <c r="E8" s="315"/>
      <c r="F8" s="33"/>
      <c r="I8" s="12" t="s">
        <v>53</v>
      </c>
      <c r="Q8" s="7" t="s">
        <v>49</v>
      </c>
      <c r="S8" s="7" t="s">
        <v>50</v>
      </c>
    </row>
    <row r="9" spans="1:19" ht="16.5" customHeight="1" x14ac:dyDescent="0.2">
      <c r="A9" s="66"/>
      <c r="B9" s="74"/>
      <c r="C9" s="68"/>
      <c r="D9" s="321" t="s">
        <v>60</v>
      </c>
      <c r="E9" s="322"/>
      <c r="F9" s="32"/>
      <c r="H9" s="31"/>
      <c r="I9" s="11" t="s">
        <v>51</v>
      </c>
      <c r="Q9" s="1">
        <v>1</v>
      </c>
      <c r="S9" s="1">
        <v>1900</v>
      </c>
    </row>
    <row r="10" spans="1:19" ht="16.5" customHeight="1" x14ac:dyDescent="0.2">
      <c r="A10" s="68"/>
      <c r="B10" s="68"/>
      <c r="C10" s="119"/>
      <c r="D10" s="316" t="str">
        <f>IF(I9=180,"Situatie links (vlak/negge)","")</f>
        <v/>
      </c>
      <c r="E10" s="315"/>
      <c r="F10" s="33"/>
      <c r="H10" s="31"/>
      <c r="I10" s="11"/>
      <c r="M10" s="7" t="s">
        <v>52</v>
      </c>
      <c r="O10" s="7" t="s">
        <v>51</v>
      </c>
      <c r="Q10" s="1">
        <v>2</v>
      </c>
      <c r="S10" s="1">
        <v>1901</v>
      </c>
    </row>
    <row r="11" spans="1:19" ht="16.5" customHeight="1" x14ac:dyDescent="0.2">
      <c r="A11" s="68"/>
      <c r="B11" s="68"/>
      <c r="C11" s="68"/>
      <c r="D11" s="317" t="s">
        <v>67</v>
      </c>
      <c r="E11" s="318"/>
      <c r="F11" s="34"/>
      <c r="H11" s="31"/>
      <c r="I11" s="120" t="s">
        <v>70</v>
      </c>
      <c r="M11" s="1" t="s">
        <v>36</v>
      </c>
      <c r="O11" s="1">
        <v>90</v>
      </c>
      <c r="Q11" s="1">
        <v>3</v>
      </c>
      <c r="S11" s="1">
        <v>1902</v>
      </c>
    </row>
    <row r="12" spans="1:19" ht="16.5" customHeight="1" thickBot="1" x14ac:dyDescent="0.25">
      <c r="A12" s="76"/>
      <c r="B12" s="68"/>
      <c r="C12" s="68"/>
      <c r="D12" s="312" t="s">
        <v>68</v>
      </c>
      <c r="E12" s="313"/>
      <c r="F12" s="121"/>
      <c r="G12" s="35"/>
      <c r="H12" s="35"/>
      <c r="I12" s="13" t="s">
        <v>54</v>
      </c>
      <c r="M12" s="1" t="s">
        <v>37</v>
      </c>
      <c r="O12" s="1">
        <v>180</v>
      </c>
      <c r="Q12" s="1">
        <v>4</v>
      </c>
      <c r="S12" s="1">
        <v>1903</v>
      </c>
    </row>
    <row r="13" spans="1:19" ht="16.5" customHeight="1" thickBot="1" x14ac:dyDescent="0.25">
      <c r="A13" s="76"/>
      <c r="B13" s="68"/>
      <c r="C13" s="68"/>
      <c r="D13" s="312" t="s">
        <v>69</v>
      </c>
      <c r="E13" s="313"/>
      <c r="F13" s="107"/>
      <c r="G13" s="105"/>
      <c r="H13" s="105"/>
      <c r="I13" s="14" t="s">
        <v>55</v>
      </c>
      <c r="M13" s="7"/>
      <c r="Q13" s="1">
        <v>5</v>
      </c>
      <c r="S13" s="1">
        <v>1904</v>
      </c>
    </row>
    <row r="14" spans="1:19" ht="16.5" customHeight="1" thickBot="1" x14ac:dyDescent="0.25">
      <c r="A14" s="80"/>
      <c r="B14" s="68"/>
      <c r="C14" s="68"/>
      <c r="D14" s="319"/>
      <c r="E14" s="320"/>
      <c r="F14" s="33"/>
      <c r="I14" s="79"/>
      <c r="M14" s="7" t="s">
        <v>54</v>
      </c>
      <c r="Q14" s="1">
        <v>6</v>
      </c>
      <c r="S14" s="1">
        <v>1905</v>
      </c>
    </row>
    <row r="15" spans="1:19" ht="16.5" customHeight="1" x14ac:dyDescent="0.2">
      <c r="A15" s="76"/>
      <c r="B15" s="81" t="str">
        <f>IF(OR(NOT(B16=""),NOT(B18=""),NOT(B19="")),"Opmerkingen","")</f>
        <v>Opmerkingen</v>
      </c>
      <c r="C15" s="145"/>
      <c r="D15" s="151"/>
      <c r="E15" s="146"/>
      <c r="I15" s="21"/>
      <c r="M15" s="1" t="s">
        <v>38</v>
      </c>
      <c r="Q15" s="1">
        <v>7</v>
      </c>
      <c r="S15" s="1">
        <v>1906</v>
      </c>
    </row>
    <row r="16" spans="1:19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287"/>
      <c r="D16" s="147"/>
      <c r="E16" s="147"/>
      <c r="F16" s="34"/>
      <c r="H16" s="31"/>
      <c r="M16" s="1" t="s">
        <v>39</v>
      </c>
      <c r="Q16" s="1">
        <v>8</v>
      </c>
      <c r="S16" s="1">
        <v>1907</v>
      </c>
    </row>
    <row r="17" spans="1:19" ht="16.5" customHeight="1" thickBot="1" x14ac:dyDescent="0.25">
      <c r="A17" s="76"/>
      <c r="B17" s="286"/>
      <c r="C17" s="287"/>
      <c r="D17" s="147"/>
      <c r="E17" s="148"/>
      <c r="F17" s="34"/>
      <c r="H17" s="31"/>
      <c r="I17" s="84" t="s">
        <v>23</v>
      </c>
      <c r="Q17" s="1">
        <v>9</v>
      </c>
      <c r="S17" s="1">
        <v>1908</v>
      </c>
    </row>
    <row r="18" spans="1:19" ht="16.5" customHeight="1" x14ac:dyDescent="0.2">
      <c r="A18" s="76"/>
      <c r="B18" s="142" t="str">
        <f>IF(I5&gt;0,"Max. 60kg per deur","")</f>
        <v>Max. 60kg per deur</v>
      </c>
      <c r="C18" s="143"/>
      <c r="D18" s="47"/>
      <c r="E18" s="149"/>
      <c r="F18" s="40"/>
      <c r="H18" s="31"/>
      <c r="M18" s="1" t="s">
        <v>40</v>
      </c>
      <c r="Q18" s="1">
        <v>10</v>
      </c>
      <c r="S18" s="1">
        <v>1909</v>
      </c>
    </row>
    <row r="19" spans="1:19" ht="16.5" customHeight="1" x14ac:dyDescent="0.2">
      <c r="A19" s="80"/>
      <c r="B19" s="142" t="str">
        <f>IF(I5&gt;0,"Max. 930mm per deur","")</f>
        <v>Max. 930mm per deur</v>
      </c>
      <c r="C19" s="143"/>
      <c r="D19" s="47"/>
      <c r="E19" s="47"/>
      <c r="F19" s="40"/>
      <c r="H19" s="31"/>
      <c r="I19" s="90"/>
      <c r="M19" s="1" t="s">
        <v>41</v>
      </c>
      <c r="Q19" s="1">
        <v>11</v>
      </c>
      <c r="S19" s="1">
        <v>1910</v>
      </c>
    </row>
    <row r="20" spans="1:19" ht="16.5" customHeight="1" thickBot="1" x14ac:dyDescent="0.25">
      <c r="A20" s="80"/>
      <c r="B20" s="257"/>
      <c r="C20" s="87"/>
      <c r="D20" s="152"/>
      <c r="E20" s="150"/>
      <c r="H20" s="31"/>
      <c r="I20" s="91"/>
      <c r="M20" s="7" t="s">
        <v>70</v>
      </c>
      <c r="Q20" s="1">
        <v>12</v>
      </c>
      <c r="S20" s="1">
        <v>1911</v>
      </c>
    </row>
    <row r="21" spans="1:19" ht="16.5" customHeight="1" thickBot="1" x14ac:dyDescent="0.25">
      <c r="A21" s="92"/>
      <c r="B21" s="258"/>
      <c r="C21" s="93"/>
      <c r="D21" s="153"/>
      <c r="E21" s="49"/>
      <c r="F21" s="49"/>
      <c r="G21" s="49"/>
      <c r="H21" s="49"/>
      <c r="I21" s="275" t="s">
        <v>4</v>
      </c>
      <c r="M21" s="7" t="s">
        <v>71</v>
      </c>
      <c r="Q21" s="1">
        <v>13</v>
      </c>
      <c r="S21" s="1">
        <v>1912</v>
      </c>
    </row>
    <row r="22" spans="1:19" ht="16.5" customHeight="1" thickBot="1" x14ac:dyDescent="0.25">
      <c r="A22" s="284" t="s">
        <v>7</v>
      </c>
      <c r="B22" s="285"/>
      <c r="C22" s="113"/>
      <c r="D22" s="114"/>
      <c r="E22" s="122" t="s">
        <v>0</v>
      </c>
      <c r="F22" s="132"/>
      <c r="G22" s="200" t="s">
        <v>2</v>
      </c>
      <c r="H22" s="201" t="s">
        <v>3</v>
      </c>
      <c r="I22" s="276"/>
      <c r="M22" s="7" t="s">
        <v>72</v>
      </c>
      <c r="Q22" s="1">
        <v>14</v>
      </c>
      <c r="S22" s="1">
        <v>1913</v>
      </c>
    </row>
    <row r="23" spans="1:19" ht="16.5" customHeight="1" x14ac:dyDescent="0.2">
      <c r="A23" s="283" t="str">
        <f>VLOOKUP(F23,Onderdelenlijst!A:C,2,FALSE)</f>
        <v>Mps Cilinderbediend (vpl1700/dm55/pc72)</v>
      </c>
      <c r="B23" s="278"/>
      <c r="C23" s="115"/>
      <c r="D23" s="42"/>
      <c r="E23" s="22" t="str">
        <f>IF(I23&gt;0,"* 500290 *","500290")</f>
        <v>500290</v>
      </c>
      <c r="F23" s="22">
        <v>500290</v>
      </c>
      <c r="G23" s="219">
        <f>VLOOKUP(F23,Onderdelenlijst!$A$3:$C$65,3,FALSE)</f>
        <v>189.6</v>
      </c>
      <c r="H23" s="183">
        <f t="shared" ref="H23:H57" si="0">I23*G23</f>
        <v>0</v>
      </c>
      <c r="I23" s="199">
        <f>IF(AND(I7="cilinder",I6&lt;2301),I5,0)</f>
        <v>0</v>
      </c>
      <c r="Q23" s="1">
        <v>15</v>
      </c>
      <c r="S23" s="1">
        <v>1914</v>
      </c>
    </row>
    <row r="24" spans="1:19" ht="16.5" customHeight="1" x14ac:dyDescent="0.2">
      <c r="A24" s="266" t="str">
        <f>VLOOKUP(F24,Onderdelenlijst!A:C,2,FALSE)</f>
        <v>Mps Cilinderbediend (vpl1950/dm55/pc72)</v>
      </c>
      <c r="B24" s="262"/>
      <c r="C24" s="23"/>
      <c r="D24" s="43"/>
      <c r="E24" s="25" t="str">
        <f>IF(I24&gt;0,"* 500310 *","500310")</f>
        <v>500310</v>
      </c>
      <c r="F24" s="25">
        <v>500310</v>
      </c>
      <c r="G24" s="196">
        <f>VLOOKUP(F24,Onderdelenlijst!$A$3:$C$65,3,FALSE)</f>
        <v>189.6</v>
      </c>
      <c r="H24" s="184">
        <f t="shared" si="0"/>
        <v>0</v>
      </c>
      <c r="I24" s="118">
        <f>IF(AND(I7="cilinder",I6&gt;2300),I5,0)</f>
        <v>0</v>
      </c>
      <c r="Q24" s="1">
        <v>16</v>
      </c>
      <c r="S24" s="1">
        <v>1915</v>
      </c>
    </row>
    <row r="25" spans="1:19" ht="16.5" customHeight="1" x14ac:dyDescent="0.2">
      <c r="A25" s="266" t="str">
        <f>VLOOKUP(F25,Onderdelenlijst!A:C,2,FALSE)</f>
        <v>Serie 52 PC92 DM55 VP24x1700 kr.bed.</v>
      </c>
      <c r="B25" s="262"/>
      <c r="C25" s="23"/>
      <c r="D25" s="43"/>
      <c r="E25" s="25" t="str">
        <f>IF(I25&gt;0,"* 552026 *","552026")</f>
        <v>552026</v>
      </c>
      <c r="F25" s="25">
        <v>552026</v>
      </c>
      <c r="G25" s="196">
        <f>VLOOKUP(F25,Onderdelenlijst!$A$3:$C$65,3,FALSE)</f>
        <v>177.5</v>
      </c>
      <c r="H25" s="184">
        <f t="shared" si="0"/>
        <v>0</v>
      </c>
      <c r="I25" s="118">
        <f>IF(AND(I7="kruk",I6&lt;2301),I5,0)</f>
        <v>0</v>
      </c>
      <c r="M25" s="7" t="s">
        <v>55</v>
      </c>
      <c r="Q25" s="1">
        <v>17</v>
      </c>
      <c r="S25" s="1">
        <v>1916</v>
      </c>
    </row>
    <row r="26" spans="1:19" ht="16.5" customHeight="1" x14ac:dyDescent="0.2">
      <c r="A26" s="266" t="str">
        <f>VLOOKUP(F26,Onderdelenlijst!A:C,2,FALSE)</f>
        <v>Serie 52 PC92 DM55 VP24x1950 kr.bed.</v>
      </c>
      <c r="B26" s="262"/>
      <c r="C26" s="23"/>
      <c r="D26" s="43"/>
      <c r="E26" s="25" t="str">
        <f>IF(I26&gt;0,"* 552126 *","552126")</f>
        <v>552126</v>
      </c>
      <c r="F26" s="25">
        <v>552126</v>
      </c>
      <c r="G26" s="196">
        <f>VLOOKUP(F26,Onderdelenlijst!$A$3:$C$65,3,FALSE)</f>
        <v>177.5</v>
      </c>
      <c r="H26" s="184">
        <f t="shared" si="0"/>
        <v>0</v>
      </c>
      <c r="I26" s="118">
        <f>IF(AND(I7="kruk",I6&gt;2300),I5,0)</f>
        <v>0</v>
      </c>
      <c r="M26" s="7" t="s">
        <v>48</v>
      </c>
      <c r="Q26" s="1">
        <v>18</v>
      </c>
      <c r="S26" s="1">
        <v>1917</v>
      </c>
    </row>
    <row r="27" spans="1:19" ht="16.5" customHeight="1" x14ac:dyDescent="0.2">
      <c r="A27" s="266" t="str">
        <f>VLOOKUP(F27,Onderdelenlijst!A:C,2,FALSE)</f>
        <v>HMB mpdl ULTRA Opbouw(2300mm)240/290</v>
      </c>
      <c r="B27" s="262"/>
      <c r="C27" s="23"/>
      <c r="D27" s="116"/>
      <c r="E27" s="25" t="str">
        <f>IF(I27&gt;0,"* 500831 *","500831")</f>
        <v>500831</v>
      </c>
      <c r="F27" s="25">
        <v>500831</v>
      </c>
      <c r="G27" s="196">
        <f>VLOOKUP(F27,Onderdelenlijst!$A$3:$C$65,3,FALSE)</f>
        <v>306.68</v>
      </c>
      <c r="H27" s="184">
        <f t="shared" si="0"/>
        <v>0</v>
      </c>
      <c r="I27" s="118">
        <f>IF(AND(I8="Multipoint de luxe opbouw",I6&gt;1899,I6&lt;2301),I5,0)</f>
        <v>0</v>
      </c>
      <c r="M27" s="1" t="s">
        <v>47</v>
      </c>
      <c r="Q27" s="1">
        <v>20</v>
      </c>
      <c r="S27" s="1">
        <v>1918</v>
      </c>
    </row>
    <row r="28" spans="1:19" ht="16.5" customHeight="1" x14ac:dyDescent="0.2">
      <c r="A28" s="266" t="str">
        <f>VLOOKUP(F28,Onderdelenlijst!A:C,2,FALSE)</f>
        <v>HMB mpdl ULTRA Opbouw(2500mm)270/310</v>
      </c>
      <c r="B28" s="262"/>
      <c r="C28" s="23"/>
      <c r="D28" s="116"/>
      <c r="E28" s="25" t="str">
        <f>IF(I28&gt;0,"* 500832 *","500832")</f>
        <v>500832</v>
      </c>
      <c r="F28" s="25">
        <v>500832</v>
      </c>
      <c r="G28" s="196">
        <f>VLOOKUP(F28,Onderdelenlijst!$A$3:$C$65,3,FALSE)</f>
        <v>319.51</v>
      </c>
      <c r="H28" s="184">
        <f t="shared" si="0"/>
        <v>0</v>
      </c>
      <c r="I28" s="118">
        <f>IF(AND(I8="Multipoint de luxe opbouw",I6&gt;2300,I6&lt;2501),I5,0)</f>
        <v>0</v>
      </c>
      <c r="Q28" s="1">
        <v>21</v>
      </c>
      <c r="S28" s="1">
        <v>1919</v>
      </c>
    </row>
    <row r="29" spans="1:19" ht="16.5" customHeight="1" x14ac:dyDescent="0.2">
      <c r="A29" s="266" t="str">
        <f>VLOOKUP(F29,Onderdelenlijst!A:C,2,FALSE)</f>
        <v>HMB mpdl ULTRA Opbouw(3200mm)270/310</v>
      </c>
      <c r="B29" s="262"/>
      <c r="C29" s="23"/>
      <c r="D29" s="116"/>
      <c r="E29" s="25" t="str">
        <f>IF(I29&gt;0,"* 500833 *","500833")</f>
        <v>500833</v>
      </c>
      <c r="F29" s="25">
        <v>500833</v>
      </c>
      <c r="G29" s="196">
        <f>VLOOKUP(F29,Onderdelenlijst!$A$3:$C$65,3,FALSE)</f>
        <v>365.72</v>
      </c>
      <c r="H29" s="184">
        <f t="shared" si="0"/>
        <v>0</v>
      </c>
      <c r="I29" s="118">
        <f>IF(AND(I8="Multipoint de luxe opbouw",I6&gt;2500,I6&lt;3201),I5,0)</f>
        <v>0</v>
      </c>
      <c r="Q29" s="1">
        <v>22</v>
      </c>
      <c r="S29" s="1">
        <v>1920</v>
      </c>
    </row>
    <row r="30" spans="1:19" ht="16.5" customHeight="1" x14ac:dyDescent="0.2">
      <c r="A30" s="266" t="str">
        <f>VLOOKUP(F30,Onderdelenlijst!A:C,2,FALSE)</f>
        <v>HMB mpdl ULTRA Inbouw(2300mm)240/290</v>
      </c>
      <c r="B30" s="262"/>
      <c r="C30" s="23"/>
      <c r="D30" s="116"/>
      <c r="E30" s="25" t="str">
        <f>IF(I30&gt;0,"* 500801 *","500801")</f>
        <v>500801</v>
      </c>
      <c r="F30" s="25">
        <v>500801</v>
      </c>
      <c r="G30" s="196">
        <f>VLOOKUP(F30,Onderdelenlijst!$A$3:$C$65,3,FALSE)</f>
        <v>276.48</v>
      </c>
      <c r="H30" s="184">
        <f t="shared" si="0"/>
        <v>0</v>
      </c>
      <c r="I30" s="118">
        <f>IF(AND(I8="multipoint de luxe inbouw",I6&gt;1899,I6&lt;2301),I5,0)</f>
        <v>0</v>
      </c>
      <c r="Q30" s="1">
        <v>29</v>
      </c>
      <c r="S30" s="1">
        <v>1921</v>
      </c>
    </row>
    <row r="31" spans="1:19" ht="16.5" customHeight="1" x14ac:dyDescent="0.2">
      <c r="A31" s="266" t="str">
        <f>VLOOKUP(F31,Onderdelenlijst!A:C,2,FALSE)</f>
        <v>HMB mpdl ULTRA Inbouw(2500mm)270/310</v>
      </c>
      <c r="B31" s="262"/>
      <c r="C31" s="23"/>
      <c r="D31" s="116"/>
      <c r="E31" s="25" t="str">
        <f>IF(I31&gt;0,"* 500802 *","500802")</f>
        <v>500802</v>
      </c>
      <c r="F31" s="25">
        <v>500802</v>
      </c>
      <c r="G31" s="196">
        <f>VLOOKUP(F31,Onderdelenlijst!$A$3:$C$65,3,FALSE)</f>
        <v>276.48</v>
      </c>
      <c r="H31" s="184">
        <f t="shared" si="0"/>
        <v>0</v>
      </c>
      <c r="I31" s="118">
        <f>IF(AND(I8="multipoint de luxe inbouw",I6&gt;2300,I6&lt;2501),I5,0)</f>
        <v>0</v>
      </c>
      <c r="Q31" s="1">
        <v>30</v>
      </c>
      <c r="S31" s="1">
        <v>1922</v>
      </c>
    </row>
    <row r="32" spans="1:19" ht="16.5" customHeight="1" x14ac:dyDescent="0.2">
      <c r="A32" s="266" t="str">
        <f>VLOOKUP(F32,Onderdelenlijst!A:C,2,FALSE)</f>
        <v>HMB mpdl ULTRA Inbouw(3200mm)270/310</v>
      </c>
      <c r="B32" s="262"/>
      <c r="C32" s="23"/>
      <c r="D32" s="116"/>
      <c r="E32" s="25" t="str">
        <f>IF(I32&gt;0,"* 500803 *","500803")</f>
        <v>500803</v>
      </c>
      <c r="F32" s="25">
        <v>500803</v>
      </c>
      <c r="G32" s="196">
        <f>VLOOKUP(F32,Onderdelenlijst!$A$3:$C$65,3,FALSE)</f>
        <v>330.64</v>
      </c>
      <c r="H32" s="184">
        <f t="shared" si="0"/>
        <v>0</v>
      </c>
      <c r="I32" s="118">
        <f>IF(AND(I8="multipoint de luxe inbouw",I6&gt;2500,I6&lt;3201),I5,0)</f>
        <v>0</v>
      </c>
      <c r="S32" s="1">
        <v>1923</v>
      </c>
    </row>
    <row r="33" spans="1:21" ht="16.5" customHeight="1" x14ac:dyDescent="0.2">
      <c r="A33" s="266" t="str">
        <f>VLOOKUP(F33,Onderdelenlijst!A:C,2,FALSE)</f>
        <v>Verlengd scharnier 120mm Din R</v>
      </c>
      <c r="B33" s="262"/>
      <c r="C33" s="23"/>
      <c r="D33" s="43"/>
      <c r="E33" s="25" t="str">
        <f>IF(I33&gt;0,"* 102808 *","102808")</f>
        <v>102808</v>
      </c>
      <c r="F33" s="25">
        <v>102808</v>
      </c>
      <c r="G33" s="196">
        <f>VLOOKUP(F33,Onderdelenlijst!$A$3:$C$65,3,FALSE)</f>
        <v>171.69</v>
      </c>
      <c r="H33" s="184">
        <f t="shared" si="0"/>
        <v>0</v>
      </c>
      <c r="I33" s="118">
        <f>IF(AND(I9=180,I10="vlak"),I5*4,0)</f>
        <v>0</v>
      </c>
      <c r="S33" s="1">
        <v>1924</v>
      </c>
    </row>
    <row r="34" spans="1:21" ht="16.5" customHeight="1" x14ac:dyDescent="0.2">
      <c r="A34" s="266" t="str">
        <f>VLOOKUP(F34,Onderdelenlijst!A:C,2,FALSE)</f>
        <v>Verlengd scharnier 80mm Din R</v>
      </c>
      <c r="B34" s="262"/>
      <c r="C34" s="23"/>
      <c r="D34" s="43"/>
      <c r="E34" s="25" t="str">
        <f>IF(I34&gt;0,"* 102806 *","102806")</f>
        <v>102806</v>
      </c>
      <c r="F34" s="25">
        <v>102806</v>
      </c>
      <c r="G34" s="196">
        <f>VLOOKUP(F34,Onderdelenlijst!$A$3:$C$65,3,FALSE)</f>
        <v>171.69</v>
      </c>
      <c r="H34" s="184">
        <f t="shared" si="0"/>
        <v>0</v>
      </c>
      <c r="I34" s="118">
        <f>IF(I9=90,I5*4,0)</f>
        <v>0</v>
      </c>
      <c r="S34" s="1">
        <v>1925</v>
      </c>
    </row>
    <row r="35" spans="1:21" ht="16.5" customHeight="1" x14ac:dyDescent="0.2">
      <c r="A35" s="266" t="str">
        <f>VLOOKUP(F35,Onderdelenlijst!A:C,2,FALSE)</f>
        <v>Verlengd scharnier 80mm Din L</v>
      </c>
      <c r="B35" s="262"/>
      <c r="C35" s="23"/>
      <c r="D35" s="43"/>
      <c r="E35" s="25" t="str">
        <f>IF(I35&gt;0,"* 102805 *","102805")</f>
        <v>102805</v>
      </c>
      <c r="F35" s="25">
        <v>102805</v>
      </c>
      <c r="G35" s="196">
        <f>VLOOKUP(F35,Onderdelenlijst!$A$3:$C$65,3,FALSE)</f>
        <v>171.69</v>
      </c>
      <c r="H35" s="184">
        <f t="shared" si="0"/>
        <v>0</v>
      </c>
      <c r="I35" s="118">
        <f>IF(I11="inclusief",I5*4,0)</f>
        <v>0</v>
      </c>
      <c r="S35" s="1">
        <v>1926</v>
      </c>
    </row>
    <row r="36" spans="1:21" ht="16.5" customHeight="1" x14ac:dyDescent="0.2">
      <c r="A36" s="266" t="str">
        <f>VLOOKUP(F36,Onderdelenlijst!A:C,2,FALSE)</f>
        <v>Verlengd scharnier 160mm Din R - VERVALLEN</v>
      </c>
      <c r="B36" s="262"/>
      <c r="C36" s="23"/>
      <c r="D36" s="43"/>
      <c r="E36" s="25" t="str">
        <f>IF(I36&gt;0,"* 102810 *","102810")</f>
        <v>102810</v>
      </c>
      <c r="F36" s="25">
        <v>102810</v>
      </c>
      <c r="G36" s="196" t="str">
        <f>VLOOKUP(F36,Onderdelenlijst!$A$3:$C$65,3,FALSE)</f>
        <v>vervallen</v>
      </c>
      <c r="H36" s="184" t="str">
        <f>IF(I36&gt;0,"CONTACT HMB","€ 0,00")</f>
        <v>€ 0,00</v>
      </c>
      <c r="I36" s="118">
        <f>IF(AND(I10="negge",I9=180),I5*4,0)</f>
        <v>0</v>
      </c>
      <c r="S36" s="1">
        <v>1927</v>
      </c>
    </row>
    <row r="37" spans="1:21" ht="16.5" customHeight="1" x14ac:dyDescent="0.2">
      <c r="A37" s="266" t="str">
        <f>VLOOKUP(F37,Onderdelenlijst!A:C,2,FALSE)</f>
        <v>Set kogelpaumelles R compleet</v>
      </c>
      <c r="B37" s="262"/>
      <c r="C37" s="23"/>
      <c r="D37" s="43"/>
      <c r="E37" s="25" t="str">
        <f>IF(I37&gt;0,"* 102804 *","102804")</f>
        <v>* 102804 *</v>
      </c>
      <c r="F37" s="25">
        <v>102804</v>
      </c>
      <c r="G37" s="196">
        <f>VLOOKUP(F37,Onderdelenlijst!$A$3:$C$65,3,FALSE)</f>
        <v>290.14</v>
      </c>
      <c r="H37" s="184" t="e">
        <f t="shared" ref="H37" si="1">I37*G37</f>
        <v>#VALUE!</v>
      </c>
      <c r="I37" s="118" t="str">
        <f>I5</f>
        <v>Selecteer aantal</v>
      </c>
      <c r="S37" s="1">
        <v>1928</v>
      </c>
    </row>
    <row r="38" spans="1:21" customFormat="1" ht="16.5" customHeight="1" x14ac:dyDescent="0.2">
      <c r="A38" s="266" t="str">
        <f>VLOOKUP(F38,Onderdelenlijst!A:C,2,FALSE)</f>
        <v>Sluitkom onder- en bovendorpel (Grijs)</v>
      </c>
      <c r="B38" s="262"/>
      <c r="C38" s="23"/>
      <c r="D38" s="118"/>
      <c r="E38" s="25" t="str">
        <f>IF(I38&gt;0,"* 707031 *","707031")</f>
        <v>707031</v>
      </c>
      <c r="F38" s="25">
        <v>707031</v>
      </c>
      <c r="G38" s="196">
        <f>VLOOKUP(F38,Onderdelenlijst!$A$3:$C$65,3,FALSE)</f>
        <v>10.54</v>
      </c>
      <c r="H38" s="184">
        <f t="shared" si="0"/>
        <v>0</v>
      </c>
      <c r="I38" s="118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>
        <v>1929</v>
      </c>
      <c r="T38" s="1"/>
      <c r="U38" s="1"/>
    </row>
    <row r="39" spans="1:21" customFormat="1" ht="16.5" customHeight="1" x14ac:dyDescent="0.2">
      <c r="A39" s="266" t="str">
        <f>VLOOKUP(F39,Onderdelenlijst!A:C,2,FALSE)</f>
        <v>Sluitkraag 9 graden t.b.v. onderdorpel (Grijs)</v>
      </c>
      <c r="B39" s="262"/>
      <c r="C39" s="23"/>
      <c r="D39" s="118"/>
      <c r="E39" s="25" t="str">
        <f>IF(I39&gt;0,"* 600676 *","600676")</f>
        <v>600676</v>
      </c>
      <c r="F39" s="25">
        <v>600676</v>
      </c>
      <c r="G39" s="196">
        <f>VLOOKUP(F39,Onderdelenlijst!$A$3:$C$65,3,FALSE)</f>
        <v>2.19</v>
      </c>
      <c r="H39" s="184">
        <f t="shared" si="0"/>
        <v>0</v>
      </c>
      <c r="I39" s="118">
        <f>IF(I12="grijs",I5,0)</f>
        <v>0</v>
      </c>
      <c r="M39" s="1"/>
      <c r="N39" s="1"/>
      <c r="O39" s="1"/>
      <c r="P39" s="1"/>
      <c r="Q39" s="1"/>
      <c r="R39" s="1"/>
      <c r="S39" s="1">
        <v>1930</v>
      </c>
      <c r="T39" s="1"/>
    </row>
    <row r="40" spans="1:21" customFormat="1" ht="16.5" customHeight="1" x14ac:dyDescent="0.2">
      <c r="A40" s="266" t="str">
        <f>VLOOKUP(F40,Onderdelenlijst!A:C,2,FALSE)</f>
        <v>Sluitkom onder- en bovendorpel (Zwart)</v>
      </c>
      <c r="B40" s="262"/>
      <c r="C40" s="23"/>
      <c r="D40" s="118"/>
      <c r="E40" s="25" t="str">
        <f>IF(I40&gt;0,"* 707031Z *","707031Z")</f>
        <v>707031Z</v>
      </c>
      <c r="F40" s="25" t="s">
        <v>27</v>
      </c>
      <c r="G40" s="196">
        <f>VLOOKUP(F40,Onderdelenlijst!$A$3:$C$65,3,FALSE)</f>
        <v>10.54</v>
      </c>
      <c r="H40" s="184">
        <f t="shared" si="0"/>
        <v>0</v>
      </c>
      <c r="I40" s="118">
        <f>IF(I12="zwart",4*I5,0)</f>
        <v>0</v>
      </c>
      <c r="M40" s="1"/>
      <c r="N40" s="1"/>
      <c r="O40" s="1"/>
      <c r="P40" s="1"/>
      <c r="Q40" s="1"/>
      <c r="R40" s="1"/>
      <c r="S40" s="1">
        <v>1931</v>
      </c>
    </row>
    <row r="41" spans="1:21" customFormat="1" ht="16.5" customHeight="1" x14ac:dyDescent="0.2">
      <c r="A41" s="266" t="str">
        <f>VLOOKUP(F41,Onderdelenlijst!A:C,2,FALSE)</f>
        <v>Sluitkraag 6 graden t.b.v. onderdorpel (Zwart)</v>
      </c>
      <c r="B41" s="262"/>
      <c r="C41" s="23"/>
      <c r="D41" s="118"/>
      <c r="E41" s="25" t="str">
        <f>IF(I41&gt;0,"* 600686Z *","600686Z")</f>
        <v>600686Z</v>
      </c>
      <c r="F41" s="25" t="s">
        <v>30</v>
      </c>
      <c r="G41" s="196">
        <f>VLOOKUP(F41,Onderdelenlijst!$A$3:$C$65,3,FALSE)</f>
        <v>2.19</v>
      </c>
      <c r="H41" s="184">
        <f t="shared" si="0"/>
        <v>0</v>
      </c>
      <c r="I41" s="118">
        <f>IF(I12="zwart",2*I5,0)</f>
        <v>0</v>
      </c>
      <c r="M41" s="1"/>
      <c r="O41" s="1"/>
      <c r="P41" s="1"/>
      <c r="Q41" s="1"/>
      <c r="R41" s="1"/>
      <c r="S41" s="1">
        <v>1932</v>
      </c>
    </row>
    <row r="42" spans="1:21" ht="16.5" customHeight="1" x14ac:dyDescent="0.2">
      <c r="A42" s="266" t="str">
        <f>VLOOKUP(F42,Onderdelenlijst!A:C,2,FALSE)</f>
        <v>Montagehandleiding 4 seizoenenpui</v>
      </c>
      <c r="B42" s="262"/>
      <c r="C42" s="23"/>
      <c r="D42" s="43"/>
      <c r="E42" s="25" t="str">
        <f>IF(I42&gt;0,"* handleiding *","handleiding")</f>
        <v>* handleiding *</v>
      </c>
      <c r="F42" s="25" t="s">
        <v>14</v>
      </c>
      <c r="G42" s="196">
        <f>VLOOKUP(F42,Onderdelenlijst!$A$3:$C$65,3,FALSE)</f>
        <v>0</v>
      </c>
      <c r="H42" s="184">
        <f t="shared" si="0"/>
        <v>0</v>
      </c>
      <c r="I42" s="118">
        <f>IF(I5&gt;0,1,0)</f>
        <v>1</v>
      </c>
      <c r="K42"/>
      <c r="L42"/>
      <c r="N42"/>
      <c r="S42" s="1">
        <v>1933</v>
      </c>
      <c r="T42"/>
      <c r="U42"/>
    </row>
    <row r="43" spans="1:21" ht="16.5" customHeight="1" x14ac:dyDescent="0.2">
      <c r="A43" s="266" t="str">
        <f>VLOOKUP(F43,Onderdelenlijst!A:C,2,FALSE)</f>
        <v>Mp 4-seiz. Ultra 2015 R inkortbaar</v>
      </c>
      <c r="B43" s="262"/>
      <c r="C43" s="23"/>
      <c r="D43" s="43"/>
      <c r="E43" s="25" t="str">
        <f>IF(I43&gt;0,"* 105910 *","105910")</f>
        <v>105910</v>
      </c>
      <c r="F43" s="25">
        <v>105910</v>
      </c>
      <c r="G43" s="196">
        <f>VLOOKUP(F43,Onderdelenlijst!$A$3:$C$65,3,FALSE)</f>
        <v>654.70000000000005</v>
      </c>
      <c r="H43" s="184">
        <f t="shared" si="0"/>
        <v>0</v>
      </c>
      <c r="I43" s="118">
        <f>IF(AND(I6&gt;1899,I6&lt;2016),I5,0)</f>
        <v>0</v>
      </c>
      <c r="M43"/>
      <c r="N43"/>
      <c r="O43"/>
      <c r="P43"/>
      <c r="Q43"/>
      <c r="R43"/>
      <c r="S43" s="1">
        <v>1934</v>
      </c>
      <c r="T43"/>
    </row>
    <row r="44" spans="1:21" ht="16.5" customHeight="1" x14ac:dyDescent="0.2">
      <c r="A44" s="266" t="str">
        <f>VLOOKUP(F44,Onderdelenlijst!A:C,2,FALSE)</f>
        <v>Mp 4-seiz. Ultra 2115 R inkortbaar</v>
      </c>
      <c r="B44" s="262"/>
      <c r="C44" s="23"/>
      <c r="D44" s="43"/>
      <c r="E44" s="25" t="str">
        <f>IF(I44&gt;0,"* 105916 *","105916")</f>
        <v>105916</v>
      </c>
      <c r="F44" s="25">
        <v>105916</v>
      </c>
      <c r="G44" s="196">
        <f>VLOOKUP(F44,Onderdelenlijst!$A$3:$C$65,3,FALSE)</f>
        <v>443.9</v>
      </c>
      <c r="H44" s="184">
        <f t="shared" si="0"/>
        <v>0</v>
      </c>
      <c r="I44" s="118">
        <f>IF(AND(I6&gt;2015,I6&lt;2116),I5,0)</f>
        <v>0</v>
      </c>
      <c r="M44"/>
      <c r="N44"/>
      <c r="O44"/>
      <c r="P44"/>
      <c r="Q44"/>
      <c r="R44"/>
      <c r="S44" s="1">
        <v>1935</v>
      </c>
    </row>
    <row r="45" spans="1:21" ht="16.5" customHeight="1" x14ac:dyDescent="0.2">
      <c r="A45" s="266" t="str">
        <f>VLOOKUP(F45,Onderdelenlijst!A:C,2,FALSE)</f>
        <v>Mp 4-seiz. Ultra 2215 R inkortbaar</v>
      </c>
      <c r="B45" s="262"/>
      <c r="C45" s="23"/>
      <c r="D45" s="43"/>
      <c r="E45" s="25" t="str">
        <f>IF(I45&gt;0,"* 105918 *","105918")</f>
        <v>105918</v>
      </c>
      <c r="F45" s="25">
        <v>105918</v>
      </c>
      <c r="G45" s="196">
        <f>VLOOKUP(F45,Onderdelenlijst!$A$3:$C$65,3,FALSE)</f>
        <v>443.9</v>
      </c>
      <c r="H45" s="184">
        <f t="shared" si="0"/>
        <v>0</v>
      </c>
      <c r="I45" s="118">
        <f>IF(AND(I6&gt;2115,I6&lt;2216),I5,0)</f>
        <v>0</v>
      </c>
      <c r="M45"/>
      <c r="O45"/>
      <c r="P45"/>
      <c r="Q45"/>
      <c r="R45"/>
      <c r="S45" s="1">
        <v>1936</v>
      </c>
    </row>
    <row r="46" spans="1:21" ht="16.5" customHeight="1" x14ac:dyDescent="0.2">
      <c r="A46" s="266" t="str">
        <f>VLOOKUP(F46,Onderdelenlijst!A:C,2,FALSE)</f>
        <v>Mp 4-seiz. Ultra 2315 R inkortbaar</v>
      </c>
      <c r="B46" s="262"/>
      <c r="C46" s="23"/>
      <c r="D46" s="43"/>
      <c r="E46" s="25" t="str">
        <f>IF(I46&gt;0,"* 105920 *","105920")</f>
        <v>105920</v>
      </c>
      <c r="F46" s="25">
        <v>105920</v>
      </c>
      <c r="G46" s="196">
        <f>VLOOKUP(F46,Onderdelenlijst!$A$3:$C$65,3,FALSE)</f>
        <v>443.9</v>
      </c>
      <c r="H46" s="184">
        <f t="shared" si="0"/>
        <v>0</v>
      </c>
      <c r="I46" s="118">
        <f>IF(AND(I6&gt;2215,I6&lt;2316),I5,0)</f>
        <v>0</v>
      </c>
      <c r="M46"/>
      <c r="O46"/>
      <c r="P46"/>
      <c r="Q46"/>
      <c r="R46"/>
      <c r="S46" s="1">
        <v>1937</v>
      </c>
    </row>
    <row r="47" spans="1:21" ht="16.5" customHeight="1" x14ac:dyDescent="0.2">
      <c r="A47" s="266" t="str">
        <f>VLOOKUP(F47,Onderdelenlijst!A:C,2,FALSE)</f>
        <v>Mp 4-seiz. Ultra 2415 R inkortbaar</v>
      </c>
      <c r="B47" s="262"/>
      <c r="C47" s="23"/>
      <c r="D47" s="43"/>
      <c r="E47" s="25" t="str">
        <f>IF(I47&gt;0,"* 105922 *","105922")</f>
        <v>105922</v>
      </c>
      <c r="F47" s="25">
        <v>105922</v>
      </c>
      <c r="G47" s="196">
        <f>VLOOKUP(F47,Onderdelenlijst!$A$3:$C$65,3,FALSE)</f>
        <v>443.9</v>
      </c>
      <c r="H47" s="184">
        <f t="shared" si="0"/>
        <v>0</v>
      </c>
      <c r="I47" s="118">
        <f>IF(AND(I6&gt;2315,I6&lt;2416),I5,0)</f>
        <v>0</v>
      </c>
      <c r="S47" s="1">
        <v>1938</v>
      </c>
    </row>
    <row r="48" spans="1:21" ht="16.5" customHeight="1" x14ac:dyDescent="0.2">
      <c r="A48" s="266" t="str">
        <f>VLOOKUP(F48,Onderdelenlijst!A:C,2,FALSE)</f>
        <v>Mp 4-seiz. Ultra 2515 R inkortbaar</v>
      </c>
      <c r="B48" s="262"/>
      <c r="C48" s="23"/>
      <c r="D48" s="43"/>
      <c r="E48" s="25" t="str">
        <f>IF(I48&gt;0,"* 105924 *","105924")</f>
        <v>105924</v>
      </c>
      <c r="F48" s="25">
        <v>105924</v>
      </c>
      <c r="G48" s="196">
        <f>VLOOKUP(F48,Onderdelenlijst!$A$3:$C$65,3,FALSE)</f>
        <v>443.9</v>
      </c>
      <c r="H48" s="184">
        <f t="shared" si="0"/>
        <v>0</v>
      </c>
      <c r="I48" s="118">
        <f>IF(AND(I6&gt;2415,I6&lt;2516),I5,0)</f>
        <v>0</v>
      </c>
      <c r="S48" s="1">
        <v>1939</v>
      </c>
    </row>
    <row r="49" spans="1:19" ht="16.5" customHeight="1" x14ac:dyDescent="0.2">
      <c r="A49" s="266" t="str">
        <f>VLOOKUP(F49,Onderdelenlijst!A:C,2,FALSE)</f>
        <v>Mp 4-seiz. Ultra 2615 R inkortbaar</v>
      </c>
      <c r="B49" s="262"/>
      <c r="C49" s="23"/>
      <c r="D49" s="43"/>
      <c r="E49" s="25" t="str">
        <f>IF(I49&gt;0,"* 105926 *","105926")</f>
        <v>105926</v>
      </c>
      <c r="F49" s="25">
        <v>105926</v>
      </c>
      <c r="G49" s="196">
        <f>VLOOKUP(F49,Onderdelenlijst!$A$3:$C$65,3,FALSE)</f>
        <v>667.08</v>
      </c>
      <c r="H49" s="184">
        <f t="shared" si="0"/>
        <v>0</v>
      </c>
      <c r="I49" s="118">
        <f>IF(AND(I6&gt;2515,I6&lt;2616),I5,0)</f>
        <v>0</v>
      </c>
      <c r="S49" s="1">
        <v>1940</v>
      </c>
    </row>
    <row r="50" spans="1:19" ht="16.5" customHeight="1" x14ac:dyDescent="0.2">
      <c r="A50" s="266" t="str">
        <f>VLOOKUP(F50,Onderdelenlijst!A:C,2,FALSE)</f>
        <v>Mp 4-seiz. Ultra 2715 R inkortbaar</v>
      </c>
      <c r="B50" s="262"/>
      <c r="C50" s="23"/>
      <c r="D50" s="43"/>
      <c r="E50" s="25" t="str">
        <f>IF(I50&gt;0,"* 105928 *","105928")</f>
        <v>105928</v>
      </c>
      <c r="F50" s="25">
        <v>105928</v>
      </c>
      <c r="G50" s="196">
        <f>VLOOKUP(F50,Onderdelenlijst!$A$3:$C$65,3,FALSE)</f>
        <v>667.08</v>
      </c>
      <c r="H50" s="184">
        <f t="shared" si="0"/>
        <v>0</v>
      </c>
      <c r="I50" s="118">
        <f>IF(AND(I6&gt;2615,I6&lt;2716),I5,0)</f>
        <v>0</v>
      </c>
      <c r="S50" s="1">
        <v>1941</v>
      </c>
    </row>
    <row r="51" spans="1:19" ht="16.5" customHeight="1" x14ac:dyDescent="0.2">
      <c r="A51" s="266" t="str">
        <f>VLOOKUP(F51,Onderdelenlijst!A:C,2,FALSE)</f>
        <v>Mp 4-seiz. Ultra 2815 R inkortbaar</v>
      </c>
      <c r="B51" s="262"/>
      <c r="C51" s="23"/>
      <c r="D51" s="43"/>
      <c r="E51" s="25" t="str">
        <f>IF(I51&gt;0,"* 105930 *","105930")</f>
        <v>105930</v>
      </c>
      <c r="F51" s="25">
        <v>105930</v>
      </c>
      <c r="G51" s="196">
        <f>VLOOKUP(F51,Onderdelenlijst!$A$3:$C$65,3,FALSE)</f>
        <v>667.08</v>
      </c>
      <c r="H51" s="184">
        <f t="shared" si="0"/>
        <v>0</v>
      </c>
      <c r="I51" s="118">
        <f>IF(AND(I6&gt;2715,I6&lt;2816),I5,0)</f>
        <v>0</v>
      </c>
      <c r="S51" s="1">
        <v>1942</v>
      </c>
    </row>
    <row r="52" spans="1:19" ht="16.5" customHeight="1" x14ac:dyDescent="0.2">
      <c r="A52" s="266" t="str">
        <f>VLOOKUP(F52,Onderdelenlijst!A:C,2,FALSE)</f>
        <v>Mp 4-seiz. Ultra 2915 R inkortbaar</v>
      </c>
      <c r="B52" s="262"/>
      <c r="C52" s="23"/>
      <c r="D52" s="43"/>
      <c r="E52" s="25" t="str">
        <f>IF(I52&gt;0,"* 105932 *","105932")</f>
        <v>105932</v>
      </c>
      <c r="F52" s="25">
        <v>105932</v>
      </c>
      <c r="G52" s="196">
        <f>VLOOKUP(F52,Onderdelenlijst!$A$3:$C$65,3,FALSE)</f>
        <v>667.08</v>
      </c>
      <c r="H52" s="184">
        <f t="shared" si="0"/>
        <v>0</v>
      </c>
      <c r="I52" s="118">
        <f>IF(AND(I6&gt;2815,I6&lt;2916),I5,0)</f>
        <v>0</v>
      </c>
      <c r="S52" s="1">
        <v>1943</v>
      </c>
    </row>
    <row r="53" spans="1:19" ht="16.5" customHeight="1" x14ac:dyDescent="0.2">
      <c r="A53" s="266" t="str">
        <f>VLOOKUP(F53,Onderdelenlijst!A:C,2,FALSE)</f>
        <v>Mp 4-seiz. Ultra 3015 R inkortbaar</v>
      </c>
      <c r="B53" s="262"/>
      <c r="C53" s="23"/>
      <c r="D53" s="43"/>
      <c r="E53" s="25" t="str">
        <f>IF(I53&gt;0,"* 105934 *","105934")</f>
        <v>105934</v>
      </c>
      <c r="F53" s="25">
        <v>105934</v>
      </c>
      <c r="G53" s="196">
        <f>VLOOKUP(F53,Onderdelenlijst!$A$3:$C$65,3,FALSE)</f>
        <v>667.08</v>
      </c>
      <c r="H53" s="184">
        <f t="shared" si="0"/>
        <v>0</v>
      </c>
      <c r="I53" s="118">
        <f>IF(AND(I6&gt;2915,I6&lt;3016),I5,0)</f>
        <v>0</v>
      </c>
      <c r="S53" s="1">
        <v>1944</v>
      </c>
    </row>
    <row r="54" spans="1:19" ht="16.5" customHeight="1" x14ac:dyDescent="0.2">
      <c r="A54" s="266" t="str">
        <f>VLOOKUP(F54,Onderdelenlijst!A:C,2,FALSE)</f>
        <v>Mp 4-seiz. Ultra 3115 R inkortbaar</v>
      </c>
      <c r="B54" s="262"/>
      <c r="C54" s="23"/>
      <c r="D54" s="43"/>
      <c r="E54" s="25" t="str">
        <f>IF(I54&gt;0,"* 105936 *","105936")</f>
        <v>105936</v>
      </c>
      <c r="F54" s="25">
        <v>105936</v>
      </c>
      <c r="G54" s="196">
        <f>VLOOKUP(F54,Onderdelenlijst!$A$3:$C$65,3,FALSE)</f>
        <v>667.08</v>
      </c>
      <c r="H54" s="184">
        <f t="shared" si="0"/>
        <v>0</v>
      </c>
      <c r="I54" s="118">
        <f>IF(AND(I6&gt;3015,I6&lt;3116),I5,0)</f>
        <v>0</v>
      </c>
      <c r="S54" s="1">
        <v>1945</v>
      </c>
    </row>
    <row r="55" spans="1:19" ht="16.5" customHeight="1" x14ac:dyDescent="0.2">
      <c r="A55" s="266" t="str">
        <f>VLOOKUP(F55,Onderdelenlijst!A:C,2,FALSE)</f>
        <v>Mp 4-seiz. Ultra 3209 R inkortbaar</v>
      </c>
      <c r="B55" s="262"/>
      <c r="C55" s="23"/>
      <c r="D55" s="43"/>
      <c r="E55" s="25" t="str">
        <f>IF(I55&gt;0,"* 105938 *","105938")</f>
        <v>105938</v>
      </c>
      <c r="F55" s="25">
        <v>105938</v>
      </c>
      <c r="G55" s="196">
        <f>VLOOKUP(F55,Onderdelenlijst!$A$3:$C$65,3,FALSE)</f>
        <v>667.08</v>
      </c>
      <c r="H55" s="184">
        <f t="shared" si="0"/>
        <v>0</v>
      </c>
      <c r="I55" s="118">
        <f>IF(AND(I6&gt;3115,I6&lt;3201),I5,0)</f>
        <v>0</v>
      </c>
      <c r="S55" s="1">
        <v>1946</v>
      </c>
    </row>
    <row r="56" spans="1:19" ht="16.5" customHeight="1" x14ac:dyDescent="0.2">
      <c r="A56" s="262" t="str">
        <f>VLOOKUP(F56,Onderdelenlijst!A:C,2,FALSE)</f>
        <v>HMB F1 kruk/kruk garnituur PC72KT/SKG3</v>
      </c>
      <c r="B56" s="290"/>
      <c r="C56" s="290"/>
      <c r="D56" s="323"/>
      <c r="E56" s="118" t="str">
        <f>IF(I56&gt;0,"* 107220 *","107220")</f>
        <v>107220</v>
      </c>
      <c r="F56" s="25">
        <v>107220</v>
      </c>
      <c r="G56" s="196">
        <f>VLOOKUP(F56,Onderdelenlijst!$A$3:$C$65,3,FALSE)</f>
        <v>115.59</v>
      </c>
      <c r="H56" s="184">
        <f t="shared" si="0"/>
        <v>0</v>
      </c>
      <c r="I56" s="118">
        <f>IF(AND(I7="Cilinder",I13="krukgarnituur"),I5,0)</f>
        <v>0</v>
      </c>
      <c r="S56" s="1">
        <v>1947</v>
      </c>
    </row>
    <row r="57" spans="1:19" ht="16.5" customHeight="1" x14ac:dyDescent="0.2">
      <c r="A57" s="291" t="str">
        <f>VLOOKUP(F57,Onderdelenlijst!A:C,2,FALSE)</f>
        <v>HMB F1 kruk/knop garnituur PC72KT/SKG3</v>
      </c>
      <c r="B57" s="290"/>
      <c r="C57" s="290"/>
      <c r="D57" s="323"/>
      <c r="E57" s="118" t="str">
        <f>IF(I57&gt;0,"* 107230 *","107230")</f>
        <v>107230</v>
      </c>
      <c r="F57" s="25">
        <v>107230</v>
      </c>
      <c r="G57" s="196">
        <f>VLOOKUP(F57,Onderdelenlijst!$A$3:$C$65,3,FALSE)</f>
        <v>121.35</v>
      </c>
      <c r="H57" s="184">
        <f t="shared" si="0"/>
        <v>0</v>
      </c>
      <c r="I57" s="118">
        <f>IF(AND(I7="Cilinder",I13="knopgarnituur"),I5,0)</f>
        <v>0</v>
      </c>
      <c r="S57" s="1">
        <v>1948</v>
      </c>
    </row>
    <row r="58" spans="1:19" ht="16.5" customHeight="1" x14ac:dyDescent="0.2">
      <c r="A58" s="262" t="str">
        <f>VLOOKUP(F58,Onderdelenlijst!A:C,2,FALSE)</f>
        <v>HMB F1 kruk/kruk garnituur PC92KT/SKG3</v>
      </c>
      <c r="B58" s="290"/>
      <c r="C58" s="290" t="s">
        <v>133</v>
      </c>
      <c r="D58" s="323"/>
      <c r="E58" s="118" t="str">
        <f>IF(I58&gt;0,"* 109220*","109220")</f>
        <v>109220</v>
      </c>
      <c r="F58" s="25">
        <v>109220</v>
      </c>
      <c r="G58" s="196">
        <f>VLOOKUP(F58,Onderdelenlijst!$A$3:$C$65,3,FALSE)</f>
        <v>115.59</v>
      </c>
      <c r="H58" s="184">
        <f>I58*G58</f>
        <v>0</v>
      </c>
      <c r="I58" s="118">
        <f>IF(AND(I7="Kruk",I13="krukgarnituur"),I5,0)</f>
        <v>0</v>
      </c>
      <c r="S58" s="1">
        <v>1949</v>
      </c>
    </row>
    <row r="59" spans="1:19" ht="16.5" customHeight="1" thickBot="1" x14ac:dyDescent="0.25">
      <c r="A59" s="300" t="str">
        <f>VLOOKUP(F59,Onderdelenlijst!A:C,2,FALSE)</f>
        <v>HMB F1 kruk/knop garnituur PC92KT/SKG3</v>
      </c>
      <c r="B59" s="301"/>
      <c r="C59" s="301" t="s">
        <v>133</v>
      </c>
      <c r="D59" s="324"/>
      <c r="E59" s="29" t="str">
        <f>IF(I59&gt;0,"* 109230*","109230")</f>
        <v>109230</v>
      </c>
      <c r="F59" s="45">
        <v>109230</v>
      </c>
      <c r="G59" s="220">
        <f>VLOOKUP(F59,Onderdelenlijst!$A$3:$C$65,3,FALSE)</f>
        <v>121.35</v>
      </c>
      <c r="H59" s="210">
        <f>I59*G59</f>
        <v>0</v>
      </c>
      <c r="I59" s="29">
        <f>IF(AND(I7="Kruk",I13="knopgarnituur"),I5,0)</f>
        <v>0</v>
      </c>
      <c r="S59" s="1">
        <v>1950</v>
      </c>
    </row>
    <row r="60" spans="1:19" ht="16.5" customHeight="1" thickBot="1" x14ac:dyDescent="0.25">
      <c r="A60" s="180" t="s">
        <v>145</v>
      </c>
      <c r="B60" s="181"/>
      <c r="C60" s="176"/>
      <c r="D60" s="176"/>
      <c r="E60" s="238">
        <f>Onderdelenlijst!C62</f>
        <v>24.69</v>
      </c>
      <c r="F60" s="177"/>
      <c r="G60" s="178"/>
      <c r="H60" s="202"/>
      <c r="I60" s="179" t="s">
        <v>1</v>
      </c>
      <c r="S60" s="1">
        <v>1951</v>
      </c>
    </row>
    <row r="61" spans="1:19" ht="16.5" customHeight="1" thickBot="1" x14ac:dyDescent="0.25">
      <c r="A61" s="180" t="s">
        <v>137</v>
      </c>
      <c r="B61" s="213"/>
      <c r="C61" s="38"/>
      <c r="D61" s="38"/>
      <c r="E61" s="101"/>
      <c r="F61" s="101"/>
      <c r="G61" s="102"/>
      <c r="H61" s="203"/>
      <c r="I61" s="103" t="e">
        <f>SUM(H23:H59)</f>
        <v>#VALUE!</v>
      </c>
      <c r="S61" s="1">
        <v>1952</v>
      </c>
    </row>
    <row r="62" spans="1:19" ht="13.7" customHeight="1" x14ac:dyDescent="0.2">
      <c r="A62" s="279"/>
      <c r="B62" s="279"/>
      <c r="C62" s="44"/>
      <c r="D62" s="44"/>
      <c r="E62" s="49"/>
      <c r="F62" s="49"/>
      <c r="G62" s="50"/>
      <c r="H62" s="50"/>
      <c r="I62" s="49"/>
      <c r="S62" s="1">
        <v>1953</v>
      </c>
    </row>
    <row r="63" spans="1:19" ht="13.7" customHeight="1" x14ac:dyDescent="0.2">
      <c r="A63" s="279"/>
      <c r="B63" s="279"/>
      <c r="C63" s="44"/>
      <c r="D63" s="44"/>
      <c r="E63" s="49"/>
      <c r="F63" s="49"/>
      <c r="G63" s="50"/>
      <c r="H63" s="50"/>
      <c r="I63" s="49"/>
      <c r="S63" s="1">
        <v>1954</v>
      </c>
    </row>
    <row r="64" spans="1:19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S64" s="1">
        <v>1955</v>
      </c>
    </row>
    <row r="65" spans="1:21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S65" s="1">
        <v>1956</v>
      </c>
    </row>
    <row r="66" spans="1:21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S66" s="1">
        <v>1957</v>
      </c>
    </row>
    <row r="67" spans="1:21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S67" s="1">
        <v>1958</v>
      </c>
    </row>
    <row r="68" spans="1:21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S68" s="1">
        <v>1959</v>
      </c>
    </row>
    <row r="69" spans="1:21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S69" s="1">
        <v>1960</v>
      </c>
    </row>
    <row r="70" spans="1:21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S70" s="1">
        <v>1961</v>
      </c>
    </row>
    <row r="71" spans="1:21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S71" s="1">
        <v>1962</v>
      </c>
    </row>
    <row r="72" spans="1:21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S72" s="1">
        <v>1963</v>
      </c>
    </row>
    <row r="73" spans="1:21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S73" s="1">
        <v>1964</v>
      </c>
    </row>
    <row r="74" spans="1:21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S74" s="1">
        <v>1965</v>
      </c>
    </row>
    <row r="75" spans="1:21" ht="13.7" customHeight="1" x14ac:dyDescent="0.2">
      <c r="A75" s="44"/>
      <c r="B75" s="40"/>
      <c r="C75" s="44"/>
      <c r="D75" s="44"/>
      <c r="E75" s="49"/>
      <c r="F75" s="49"/>
      <c r="G75" s="50"/>
      <c r="H75" s="50"/>
      <c r="I75" s="49"/>
      <c r="S75" s="1">
        <v>1966</v>
      </c>
    </row>
    <row r="76" spans="1:21" ht="13.7" customHeight="1" x14ac:dyDescent="0.2">
      <c r="A76" s="44"/>
      <c r="B76" s="40"/>
      <c r="C76" s="44"/>
      <c r="D76" s="44"/>
      <c r="E76" s="49"/>
      <c r="F76" s="49"/>
      <c r="G76" s="50"/>
      <c r="H76" s="50"/>
      <c r="I76" s="49"/>
      <c r="S76" s="1">
        <v>1967</v>
      </c>
    </row>
    <row r="77" spans="1:21" ht="13.7" customHeight="1" x14ac:dyDescent="0.2">
      <c r="A77" s="44"/>
      <c r="B77" s="40"/>
      <c r="C77" s="44"/>
      <c r="D77" s="44"/>
      <c r="E77" s="49"/>
      <c r="F77" s="49"/>
      <c r="G77" s="50"/>
      <c r="H77" s="50"/>
      <c r="I77" s="49"/>
      <c r="S77" s="1">
        <v>1968</v>
      </c>
    </row>
    <row r="78" spans="1:21" ht="13.7" customHeight="1" x14ac:dyDescent="0.2">
      <c r="A78" s="44"/>
      <c r="B78" s="40"/>
      <c r="C78" s="44"/>
      <c r="D78" s="44"/>
      <c r="E78" s="49"/>
      <c r="F78" s="49"/>
      <c r="G78" s="50"/>
      <c r="H78" s="50"/>
      <c r="I78" s="49"/>
      <c r="K78"/>
      <c r="L78"/>
      <c r="S78" s="1">
        <v>1969</v>
      </c>
    </row>
    <row r="79" spans="1:21" ht="13.7" customHeight="1" x14ac:dyDescent="0.2">
      <c r="A79" s="44"/>
      <c r="B79" s="40"/>
      <c r="C79" s="44"/>
      <c r="D79" s="44"/>
      <c r="E79" s="49"/>
      <c r="F79" s="49"/>
      <c r="G79" s="50"/>
      <c r="H79" s="50"/>
      <c r="I79" s="49"/>
      <c r="K79"/>
      <c r="L79"/>
      <c r="S79" s="1">
        <v>1970</v>
      </c>
    </row>
    <row r="80" spans="1:21" ht="13.7" customHeight="1" x14ac:dyDescent="0.2">
      <c r="A80" s="44"/>
      <c r="B80" s="40"/>
      <c r="C80" s="44"/>
      <c r="D80" s="44"/>
      <c r="E80" s="49"/>
      <c r="F80" s="49"/>
      <c r="G80" s="50"/>
      <c r="H80" s="50"/>
      <c r="I80" s="49"/>
      <c r="S80" s="1">
        <v>1971</v>
      </c>
      <c r="U80"/>
    </row>
    <row r="81" spans="1:21" ht="13.7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S81" s="1">
        <v>1972</v>
      </c>
      <c r="T81"/>
      <c r="U81"/>
    </row>
    <row r="82" spans="1:21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S82" s="1">
        <v>1973</v>
      </c>
      <c r="T82"/>
    </row>
    <row r="83" spans="1:21" ht="13.7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S83" s="1">
        <v>1974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49"/>
      <c r="H84" s="44"/>
      <c r="I84" s="49"/>
      <c r="N84"/>
      <c r="S84" s="1">
        <v>1975</v>
      </c>
    </row>
    <row r="85" spans="1:21" s="3" customFormat="1" ht="13.7" customHeight="1" x14ac:dyDescent="0.2">
      <c r="A85" s="44"/>
      <c r="B85" s="44"/>
      <c r="C85" s="44"/>
      <c r="D85" s="44"/>
      <c r="E85" s="49"/>
      <c r="F85" s="49"/>
      <c r="G85" s="49"/>
      <c r="H85" s="44"/>
      <c r="I85" s="49"/>
      <c r="K85" s="1"/>
      <c r="L85" s="1"/>
      <c r="M85" s="1"/>
      <c r="N85"/>
      <c r="O85" s="1"/>
      <c r="P85" s="1"/>
      <c r="Q85" s="1"/>
      <c r="R85" s="1"/>
      <c r="S85" s="1">
        <v>1976</v>
      </c>
      <c r="T85" s="1"/>
      <c r="U85" s="1"/>
    </row>
    <row r="86" spans="1:21" ht="13.7" customHeight="1" x14ac:dyDescent="0.2">
      <c r="A86" s="44"/>
      <c r="B86" s="44"/>
      <c r="C86" s="44"/>
      <c r="D86" s="44"/>
      <c r="E86" s="49"/>
      <c r="F86" s="49"/>
      <c r="G86" s="49"/>
      <c r="H86" s="44"/>
      <c r="I86" s="49"/>
      <c r="M86"/>
      <c r="O86"/>
      <c r="P86"/>
      <c r="Q86"/>
      <c r="R86"/>
      <c r="S86" s="1">
        <v>1977</v>
      </c>
    </row>
    <row r="87" spans="1:21" ht="13.7" customHeight="1" x14ac:dyDescent="0.2">
      <c r="A87" s="44"/>
      <c r="B87" s="44"/>
      <c r="C87" s="44"/>
      <c r="D87" s="44"/>
      <c r="E87" s="49"/>
      <c r="F87" s="49"/>
      <c r="G87" s="49"/>
      <c r="H87" s="44"/>
      <c r="I87" s="49"/>
      <c r="M87"/>
      <c r="O87"/>
      <c r="P87"/>
      <c r="Q87"/>
      <c r="R87"/>
      <c r="S87" s="1">
        <v>1978</v>
      </c>
    </row>
    <row r="88" spans="1:21" ht="13.7" customHeight="1" x14ac:dyDescent="0.2">
      <c r="S88" s="1">
        <v>1979</v>
      </c>
    </row>
    <row r="89" spans="1:21" ht="13.7" customHeight="1" x14ac:dyDescent="0.2">
      <c r="S89" s="1">
        <v>1980</v>
      </c>
    </row>
    <row r="90" spans="1:21" x14ac:dyDescent="0.2">
      <c r="S90" s="1">
        <v>1981</v>
      </c>
    </row>
    <row r="91" spans="1:21" x14ac:dyDescent="0.2">
      <c r="S91" s="1">
        <v>1982</v>
      </c>
    </row>
    <row r="92" spans="1:21" x14ac:dyDescent="0.2">
      <c r="S92" s="1">
        <v>1983</v>
      </c>
    </row>
    <row r="93" spans="1:21" x14ac:dyDescent="0.2">
      <c r="S93" s="1">
        <v>1984</v>
      </c>
    </row>
    <row r="94" spans="1:21" x14ac:dyDescent="0.2">
      <c r="S94" s="1">
        <v>1985</v>
      </c>
    </row>
    <row r="95" spans="1:21" x14ac:dyDescent="0.2">
      <c r="S95" s="1">
        <v>1986</v>
      </c>
    </row>
    <row r="96" spans="1:21" x14ac:dyDescent="0.2">
      <c r="S96" s="1">
        <v>1987</v>
      </c>
    </row>
    <row r="97" spans="11:21" x14ac:dyDescent="0.2">
      <c r="S97" s="1">
        <v>1988</v>
      </c>
    </row>
    <row r="98" spans="11:21" x14ac:dyDescent="0.2">
      <c r="S98" s="1">
        <v>1989</v>
      </c>
    </row>
    <row r="99" spans="11:21" x14ac:dyDescent="0.2">
      <c r="K99" s="3"/>
      <c r="L99" s="3"/>
      <c r="S99" s="1">
        <v>1990</v>
      </c>
    </row>
    <row r="100" spans="11:21" x14ac:dyDescent="0.2">
      <c r="S100" s="1">
        <v>1991</v>
      </c>
    </row>
    <row r="101" spans="11:21" x14ac:dyDescent="0.2">
      <c r="S101" s="1">
        <v>1992</v>
      </c>
      <c r="U101" s="3"/>
    </row>
    <row r="102" spans="11:21" x14ac:dyDescent="0.2">
      <c r="S102" s="1">
        <v>1993</v>
      </c>
      <c r="T102" s="3"/>
    </row>
    <row r="103" spans="11:21" x14ac:dyDescent="0.2">
      <c r="S103" s="1">
        <v>1994</v>
      </c>
    </row>
    <row r="104" spans="11:21" x14ac:dyDescent="0.2">
      <c r="S104" s="1">
        <v>1995</v>
      </c>
    </row>
    <row r="105" spans="11:21" x14ac:dyDescent="0.2">
      <c r="N105" s="3"/>
      <c r="S105" s="1">
        <v>1996</v>
      </c>
    </row>
    <row r="106" spans="11:21" x14ac:dyDescent="0.2">
      <c r="S106" s="1">
        <v>1997</v>
      </c>
    </row>
    <row r="107" spans="11:21" x14ac:dyDescent="0.2">
      <c r="M107" s="3"/>
      <c r="O107" s="3"/>
      <c r="P107" s="3"/>
      <c r="Q107" s="3"/>
      <c r="R107" s="3"/>
      <c r="S107" s="1">
        <v>1998</v>
      </c>
    </row>
    <row r="108" spans="11:21" x14ac:dyDescent="0.2">
      <c r="S108" s="1">
        <v>1999</v>
      </c>
    </row>
    <row r="109" spans="11:21" x14ac:dyDescent="0.2">
      <c r="S109" s="1">
        <v>2000</v>
      </c>
    </row>
    <row r="110" spans="11:21" x14ac:dyDescent="0.2">
      <c r="S110" s="1">
        <v>2001</v>
      </c>
    </row>
    <row r="111" spans="11:21" x14ac:dyDescent="0.2">
      <c r="S111" s="1">
        <v>2002</v>
      </c>
    </row>
    <row r="112" spans="11:21" x14ac:dyDescent="0.2">
      <c r="S112" s="1">
        <v>2003</v>
      </c>
    </row>
    <row r="113" spans="19:19" x14ac:dyDescent="0.2">
      <c r="S113" s="1">
        <v>2004</v>
      </c>
    </row>
    <row r="114" spans="19:19" x14ac:dyDescent="0.2">
      <c r="S114" s="1">
        <v>2005</v>
      </c>
    </row>
    <row r="115" spans="19:19" x14ac:dyDescent="0.2">
      <c r="S115" s="1">
        <v>2006</v>
      </c>
    </row>
    <row r="116" spans="19:19" x14ac:dyDescent="0.2">
      <c r="S116" s="1">
        <v>2007</v>
      </c>
    </row>
    <row r="117" spans="19:19" x14ac:dyDescent="0.2">
      <c r="S117" s="1">
        <v>2008</v>
      </c>
    </row>
    <row r="118" spans="19:19" x14ac:dyDescent="0.2">
      <c r="S118" s="1">
        <v>2009</v>
      </c>
    </row>
    <row r="119" spans="19:19" x14ac:dyDescent="0.2">
      <c r="S119" s="1">
        <v>2010</v>
      </c>
    </row>
    <row r="120" spans="19:19" x14ac:dyDescent="0.2">
      <c r="S120" s="1">
        <v>2011</v>
      </c>
    </row>
    <row r="121" spans="19:19" x14ac:dyDescent="0.2">
      <c r="S121" s="1">
        <v>2012</v>
      </c>
    </row>
    <row r="122" spans="19:19" x14ac:dyDescent="0.2">
      <c r="S122" s="1">
        <v>2013</v>
      </c>
    </row>
    <row r="123" spans="19:19" x14ac:dyDescent="0.2">
      <c r="S123" s="1">
        <v>2014</v>
      </c>
    </row>
    <row r="124" spans="19:19" x14ac:dyDescent="0.2">
      <c r="S124" s="1">
        <v>2015</v>
      </c>
    </row>
    <row r="125" spans="19:19" x14ac:dyDescent="0.2">
      <c r="S125" s="1">
        <v>2016</v>
      </c>
    </row>
    <row r="126" spans="19:19" x14ac:dyDescent="0.2">
      <c r="S126" s="1">
        <v>2017</v>
      </c>
    </row>
    <row r="127" spans="19:19" x14ac:dyDescent="0.2">
      <c r="S127" s="1">
        <v>2018</v>
      </c>
    </row>
    <row r="128" spans="19:19" x14ac:dyDescent="0.2">
      <c r="S128" s="1">
        <v>2019</v>
      </c>
    </row>
    <row r="129" spans="19:19" x14ac:dyDescent="0.2">
      <c r="S129" s="1">
        <v>2020</v>
      </c>
    </row>
    <row r="130" spans="19:19" x14ac:dyDescent="0.2">
      <c r="S130" s="1">
        <v>2021</v>
      </c>
    </row>
    <row r="131" spans="19:19" x14ac:dyDescent="0.2">
      <c r="S131" s="1">
        <v>2022</v>
      </c>
    </row>
    <row r="132" spans="19:19" x14ac:dyDescent="0.2">
      <c r="S132" s="1">
        <v>2023</v>
      </c>
    </row>
    <row r="133" spans="19:19" x14ac:dyDescent="0.2">
      <c r="S133" s="1">
        <v>2024</v>
      </c>
    </row>
    <row r="134" spans="19:19" x14ac:dyDescent="0.2">
      <c r="S134" s="1">
        <v>2025</v>
      </c>
    </row>
    <row r="135" spans="19:19" x14ac:dyDescent="0.2">
      <c r="S135" s="1">
        <v>2026</v>
      </c>
    </row>
    <row r="136" spans="19:19" x14ac:dyDescent="0.2">
      <c r="S136" s="1">
        <v>2027</v>
      </c>
    </row>
    <row r="137" spans="19:19" x14ac:dyDescent="0.2">
      <c r="S137" s="1">
        <v>2028</v>
      </c>
    </row>
    <row r="138" spans="19:19" x14ac:dyDescent="0.2">
      <c r="S138" s="1">
        <v>2029</v>
      </c>
    </row>
    <row r="139" spans="19:19" x14ac:dyDescent="0.2">
      <c r="S139" s="1">
        <v>2030</v>
      </c>
    </row>
    <row r="140" spans="19:19" x14ac:dyDescent="0.2">
      <c r="S140" s="1">
        <v>2031</v>
      </c>
    </row>
    <row r="141" spans="19:19" x14ac:dyDescent="0.2">
      <c r="S141" s="1">
        <v>2032</v>
      </c>
    </row>
    <row r="142" spans="19:19" x14ac:dyDescent="0.2">
      <c r="S142" s="1">
        <v>2033</v>
      </c>
    </row>
    <row r="143" spans="19:19" x14ac:dyDescent="0.2">
      <c r="S143" s="1">
        <v>2034</v>
      </c>
    </row>
    <row r="144" spans="19:19" x14ac:dyDescent="0.2">
      <c r="S144" s="1">
        <v>2035</v>
      </c>
    </row>
    <row r="145" spans="19:19" x14ac:dyDescent="0.2">
      <c r="S145" s="1">
        <v>2036</v>
      </c>
    </row>
    <row r="146" spans="19:19" x14ac:dyDescent="0.2">
      <c r="S146" s="1">
        <v>2037</v>
      </c>
    </row>
    <row r="147" spans="19:19" x14ac:dyDescent="0.2">
      <c r="S147" s="1">
        <v>2038</v>
      </c>
    </row>
    <row r="148" spans="19:19" x14ac:dyDescent="0.2">
      <c r="S148" s="1">
        <v>2039</v>
      </c>
    </row>
    <row r="149" spans="19:19" x14ac:dyDescent="0.2">
      <c r="S149" s="1">
        <v>2040</v>
      </c>
    </row>
    <row r="150" spans="19:19" x14ac:dyDescent="0.2">
      <c r="S150" s="1">
        <v>2041</v>
      </c>
    </row>
    <row r="151" spans="19:19" x14ac:dyDescent="0.2">
      <c r="S151" s="1">
        <v>2042</v>
      </c>
    </row>
    <row r="152" spans="19:19" x14ac:dyDescent="0.2">
      <c r="S152" s="1">
        <v>2043</v>
      </c>
    </row>
    <row r="153" spans="19:19" x14ac:dyDescent="0.2">
      <c r="S153" s="1">
        <v>2044</v>
      </c>
    </row>
    <row r="154" spans="19:19" x14ac:dyDescent="0.2">
      <c r="S154" s="1">
        <v>2045</v>
      </c>
    </row>
    <row r="155" spans="19:19" x14ac:dyDescent="0.2">
      <c r="S155" s="1">
        <v>2046</v>
      </c>
    </row>
    <row r="156" spans="19:19" x14ac:dyDescent="0.2">
      <c r="S156" s="1">
        <v>2047</v>
      </c>
    </row>
    <row r="157" spans="19:19" x14ac:dyDescent="0.2">
      <c r="S157" s="1">
        <v>2048</v>
      </c>
    </row>
    <row r="158" spans="19:19" x14ac:dyDescent="0.2">
      <c r="S158" s="1">
        <v>2049</v>
      </c>
    </row>
    <row r="159" spans="19:19" x14ac:dyDescent="0.2">
      <c r="S159" s="1">
        <v>2050</v>
      </c>
    </row>
    <row r="160" spans="19:19" x14ac:dyDescent="0.2">
      <c r="S160" s="1">
        <v>2051</v>
      </c>
    </row>
    <row r="161" spans="19:19" x14ac:dyDescent="0.2">
      <c r="S161" s="1">
        <v>2052</v>
      </c>
    </row>
    <row r="162" spans="19:19" x14ac:dyDescent="0.2">
      <c r="S162" s="1">
        <v>2053</v>
      </c>
    </row>
    <row r="163" spans="19:19" x14ac:dyDescent="0.2">
      <c r="S163" s="1">
        <v>2054</v>
      </c>
    </row>
    <row r="164" spans="19:19" x14ac:dyDescent="0.2">
      <c r="S164" s="1">
        <v>2055</v>
      </c>
    </row>
    <row r="165" spans="19:19" x14ac:dyDescent="0.2">
      <c r="S165" s="1">
        <v>2056</v>
      </c>
    </row>
    <row r="166" spans="19:19" x14ac:dyDescent="0.2">
      <c r="S166" s="1">
        <v>2057</v>
      </c>
    </row>
    <row r="167" spans="19:19" x14ac:dyDescent="0.2">
      <c r="S167" s="1">
        <v>2058</v>
      </c>
    </row>
    <row r="168" spans="19:19" x14ac:dyDescent="0.2">
      <c r="S168" s="1">
        <v>2059</v>
      </c>
    </row>
    <row r="169" spans="19:19" x14ac:dyDescent="0.2">
      <c r="S169" s="1">
        <v>2060</v>
      </c>
    </row>
    <row r="170" spans="19:19" x14ac:dyDescent="0.2">
      <c r="S170" s="1">
        <v>2061</v>
      </c>
    </row>
    <row r="171" spans="19:19" x14ac:dyDescent="0.2">
      <c r="S171" s="1">
        <v>2062</v>
      </c>
    </row>
    <row r="172" spans="19:19" x14ac:dyDescent="0.2">
      <c r="S172" s="1">
        <v>2063</v>
      </c>
    </row>
    <row r="173" spans="19:19" x14ac:dyDescent="0.2">
      <c r="S173" s="1">
        <v>2064</v>
      </c>
    </row>
    <row r="174" spans="19:19" x14ac:dyDescent="0.2">
      <c r="S174" s="1">
        <v>2065</v>
      </c>
    </row>
    <row r="175" spans="19:19" x14ac:dyDescent="0.2">
      <c r="S175" s="1">
        <v>2066</v>
      </c>
    </row>
    <row r="176" spans="19:19" x14ac:dyDescent="0.2">
      <c r="S176" s="1">
        <v>2067</v>
      </c>
    </row>
    <row r="177" spans="19:19" x14ac:dyDescent="0.2">
      <c r="S177" s="1">
        <v>2068</v>
      </c>
    </row>
    <row r="178" spans="19:19" x14ac:dyDescent="0.2">
      <c r="S178" s="1">
        <v>2069</v>
      </c>
    </row>
    <row r="179" spans="19:19" x14ac:dyDescent="0.2">
      <c r="S179" s="1">
        <v>2070</v>
      </c>
    </row>
    <row r="180" spans="19:19" x14ac:dyDescent="0.2">
      <c r="S180" s="1">
        <v>2071</v>
      </c>
    </row>
    <row r="181" spans="19:19" x14ac:dyDescent="0.2">
      <c r="S181" s="1">
        <v>2072</v>
      </c>
    </row>
    <row r="182" spans="19:19" x14ac:dyDescent="0.2">
      <c r="S182" s="1">
        <v>2073</v>
      </c>
    </row>
    <row r="183" spans="19:19" x14ac:dyDescent="0.2">
      <c r="S183" s="1">
        <v>2074</v>
      </c>
    </row>
    <row r="184" spans="19:19" x14ac:dyDescent="0.2">
      <c r="S184" s="1">
        <v>2075</v>
      </c>
    </row>
    <row r="185" spans="19:19" x14ac:dyDescent="0.2">
      <c r="S185" s="1">
        <v>2076</v>
      </c>
    </row>
    <row r="186" spans="19:19" x14ac:dyDescent="0.2">
      <c r="S186" s="1">
        <v>2077</v>
      </c>
    </row>
    <row r="187" spans="19:19" x14ac:dyDescent="0.2">
      <c r="S187" s="1">
        <v>2078</v>
      </c>
    </row>
    <row r="188" spans="19:19" x14ac:dyDescent="0.2">
      <c r="S188" s="1">
        <v>2079</v>
      </c>
    </row>
    <row r="189" spans="19:19" x14ac:dyDescent="0.2">
      <c r="S189" s="1">
        <v>2080</v>
      </c>
    </row>
    <row r="190" spans="19:19" x14ac:dyDescent="0.2">
      <c r="S190" s="1">
        <v>2081</v>
      </c>
    </row>
    <row r="191" spans="19:19" x14ac:dyDescent="0.2">
      <c r="S191" s="1">
        <v>2082</v>
      </c>
    </row>
    <row r="192" spans="19:19" x14ac:dyDescent="0.2">
      <c r="S192" s="1">
        <v>2083</v>
      </c>
    </row>
    <row r="193" spans="19:19" x14ac:dyDescent="0.2">
      <c r="S193" s="1">
        <v>2084</v>
      </c>
    </row>
    <row r="194" spans="19:19" x14ac:dyDescent="0.2">
      <c r="S194" s="1">
        <v>2085</v>
      </c>
    </row>
    <row r="195" spans="19:19" x14ac:dyDescent="0.2">
      <c r="S195" s="1">
        <v>2086</v>
      </c>
    </row>
    <row r="196" spans="19:19" x14ac:dyDescent="0.2">
      <c r="S196" s="1">
        <v>2087</v>
      </c>
    </row>
    <row r="197" spans="19:19" x14ac:dyDescent="0.2">
      <c r="S197" s="1">
        <v>2088</v>
      </c>
    </row>
    <row r="198" spans="19:19" x14ac:dyDescent="0.2">
      <c r="S198" s="1">
        <v>2089</v>
      </c>
    </row>
    <row r="199" spans="19:19" x14ac:dyDescent="0.2">
      <c r="S199" s="1">
        <v>2090</v>
      </c>
    </row>
    <row r="200" spans="19:19" x14ac:dyDescent="0.2">
      <c r="S200" s="1">
        <v>2091</v>
      </c>
    </row>
    <row r="201" spans="19:19" x14ac:dyDescent="0.2">
      <c r="S201" s="1">
        <v>2092</v>
      </c>
    </row>
    <row r="202" spans="19:19" x14ac:dyDescent="0.2">
      <c r="S202" s="1">
        <v>2093</v>
      </c>
    </row>
    <row r="203" spans="19:19" x14ac:dyDescent="0.2">
      <c r="S203" s="1">
        <v>2094</v>
      </c>
    </row>
    <row r="204" spans="19:19" x14ac:dyDescent="0.2">
      <c r="S204" s="1">
        <v>2095</v>
      </c>
    </row>
    <row r="205" spans="19:19" x14ac:dyDescent="0.2">
      <c r="S205" s="1">
        <v>2096</v>
      </c>
    </row>
    <row r="206" spans="19:19" x14ac:dyDescent="0.2">
      <c r="S206" s="1">
        <v>2097</v>
      </c>
    </row>
    <row r="207" spans="19:19" x14ac:dyDescent="0.2">
      <c r="S207" s="1">
        <v>2098</v>
      </c>
    </row>
    <row r="208" spans="19:19" x14ac:dyDescent="0.2">
      <c r="S208" s="1">
        <v>2099</v>
      </c>
    </row>
    <row r="209" spans="19:19" x14ac:dyDescent="0.2">
      <c r="S209" s="1">
        <v>2100</v>
      </c>
    </row>
    <row r="210" spans="19:19" x14ac:dyDescent="0.2">
      <c r="S210" s="1">
        <v>2101</v>
      </c>
    </row>
    <row r="211" spans="19:19" x14ac:dyDescent="0.2">
      <c r="S211" s="1">
        <v>2102</v>
      </c>
    </row>
    <row r="212" spans="19:19" x14ac:dyDescent="0.2">
      <c r="S212" s="1">
        <v>2103</v>
      </c>
    </row>
    <row r="213" spans="19:19" x14ac:dyDescent="0.2">
      <c r="S213" s="1">
        <v>2104</v>
      </c>
    </row>
    <row r="214" spans="19:19" x14ac:dyDescent="0.2">
      <c r="S214" s="1">
        <v>2105</v>
      </c>
    </row>
    <row r="215" spans="19:19" x14ac:dyDescent="0.2">
      <c r="S215" s="1">
        <v>2106</v>
      </c>
    </row>
    <row r="216" spans="19:19" x14ac:dyDescent="0.2">
      <c r="S216" s="1">
        <v>2107</v>
      </c>
    </row>
    <row r="217" spans="19:19" x14ac:dyDescent="0.2">
      <c r="S217" s="1">
        <v>2108</v>
      </c>
    </row>
    <row r="218" spans="19:19" x14ac:dyDescent="0.2">
      <c r="S218" s="1">
        <v>2109</v>
      </c>
    </row>
    <row r="219" spans="19:19" x14ac:dyDescent="0.2">
      <c r="S219" s="1">
        <v>2110</v>
      </c>
    </row>
    <row r="220" spans="19:19" x14ac:dyDescent="0.2">
      <c r="S220" s="1">
        <v>2111</v>
      </c>
    </row>
    <row r="221" spans="19:19" x14ac:dyDescent="0.2">
      <c r="S221" s="1">
        <v>2112</v>
      </c>
    </row>
    <row r="222" spans="19:19" x14ac:dyDescent="0.2">
      <c r="S222" s="1">
        <v>2113</v>
      </c>
    </row>
    <row r="223" spans="19:19" x14ac:dyDescent="0.2">
      <c r="S223" s="1">
        <v>2114</v>
      </c>
    </row>
    <row r="224" spans="19:19" x14ac:dyDescent="0.2">
      <c r="S224" s="1">
        <v>2115</v>
      </c>
    </row>
    <row r="225" spans="19:19" x14ac:dyDescent="0.2">
      <c r="S225" s="1">
        <v>2116</v>
      </c>
    </row>
    <row r="226" spans="19:19" x14ac:dyDescent="0.2">
      <c r="S226" s="1">
        <v>2117</v>
      </c>
    </row>
    <row r="227" spans="19:19" x14ac:dyDescent="0.2">
      <c r="S227" s="1">
        <v>2118</v>
      </c>
    </row>
    <row r="228" spans="19:19" x14ac:dyDescent="0.2">
      <c r="S228" s="1">
        <v>2119</v>
      </c>
    </row>
    <row r="229" spans="19:19" x14ac:dyDescent="0.2">
      <c r="S229" s="1">
        <v>2120</v>
      </c>
    </row>
    <row r="230" spans="19:19" x14ac:dyDescent="0.2">
      <c r="S230" s="1">
        <v>2121</v>
      </c>
    </row>
    <row r="231" spans="19:19" x14ac:dyDescent="0.2">
      <c r="S231" s="1">
        <v>2122</v>
      </c>
    </row>
    <row r="232" spans="19:19" x14ac:dyDescent="0.2">
      <c r="S232" s="1">
        <v>2123</v>
      </c>
    </row>
    <row r="233" spans="19:19" x14ac:dyDescent="0.2">
      <c r="S233" s="1">
        <v>2124</v>
      </c>
    </row>
    <row r="234" spans="19:19" x14ac:dyDescent="0.2">
      <c r="S234" s="1">
        <v>2125</v>
      </c>
    </row>
    <row r="235" spans="19:19" x14ac:dyDescent="0.2">
      <c r="S235" s="1">
        <v>2126</v>
      </c>
    </row>
    <row r="236" spans="19:19" x14ac:dyDescent="0.2">
      <c r="S236" s="1">
        <v>2127</v>
      </c>
    </row>
    <row r="237" spans="19:19" x14ac:dyDescent="0.2">
      <c r="S237" s="1">
        <v>2128</v>
      </c>
    </row>
    <row r="238" spans="19:19" x14ac:dyDescent="0.2">
      <c r="S238" s="1">
        <v>2129</v>
      </c>
    </row>
    <row r="239" spans="19:19" x14ac:dyDescent="0.2">
      <c r="S239" s="1">
        <v>2130</v>
      </c>
    </row>
    <row r="240" spans="19:19" x14ac:dyDescent="0.2">
      <c r="S240" s="1">
        <v>2131</v>
      </c>
    </row>
    <row r="241" spans="19:19" x14ac:dyDescent="0.2">
      <c r="S241" s="1">
        <v>2132</v>
      </c>
    </row>
    <row r="242" spans="19:19" x14ac:dyDescent="0.2">
      <c r="S242" s="1">
        <v>2133</v>
      </c>
    </row>
    <row r="243" spans="19:19" x14ac:dyDescent="0.2">
      <c r="S243" s="1">
        <v>2134</v>
      </c>
    </row>
    <row r="244" spans="19:19" x14ac:dyDescent="0.2">
      <c r="S244" s="1">
        <v>2135</v>
      </c>
    </row>
    <row r="245" spans="19:19" x14ac:dyDescent="0.2">
      <c r="S245" s="1">
        <v>2136</v>
      </c>
    </row>
    <row r="246" spans="19:19" x14ac:dyDescent="0.2">
      <c r="S246" s="1">
        <v>2137</v>
      </c>
    </row>
    <row r="247" spans="19:19" x14ac:dyDescent="0.2">
      <c r="S247" s="1">
        <v>2138</v>
      </c>
    </row>
    <row r="248" spans="19:19" x14ac:dyDescent="0.2">
      <c r="S248" s="1">
        <v>2139</v>
      </c>
    </row>
    <row r="249" spans="19:19" x14ac:dyDescent="0.2">
      <c r="S249" s="1">
        <v>2140</v>
      </c>
    </row>
    <row r="250" spans="19:19" x14ac:dyDescent="0.2">
      <c r="S250" s="1">
        <v>2141</v>
      </c>
    </row>
    <row r="251" spans="19:19" x14ac:dyDescent="0.2">
      <c r="S251" s="1">
        <v>2142</v>
      </c>
    </row>
    <row r="252" spans="19:19" x14ac:dyDescent="0.2">
      <c r="S252" s="1">
        <v>2143</v>
      </c>
    </row>
    <row r="253" spans="19:19" x14ac:dyDescent="0.2">
      <c r="S253" s="1">
        <v>2144</v>
      </c>
    </row>
    <row r="254" spans="19:19" x14ac:dyDescent="0.2">
      <c r="S254" s="1">
        <v>2145</v>
      </c>
    </row>
    <row r="255" spans="19:19" x14ac:dyDescent="0.2">
      <c r="S255" s="1">
        <v>2146</v>
      </c>
    </row>
    <row r="256" spans="19:19" x14ac:dyDescent="0.2">
      <c r="S256" s="1">
        <v>2147</v>
      </c>
    </row>
    <row r="257" spans="19:19" x14ac:dyDescent="0.2">
      <c r="S257" s="1">
        <v>2148</v>
      </c>
    </row>
    <row r="258" spans="19:19" x14ac:dyDescent="0.2">
      <c r="S258" s="1">
        <v>2149</v>
      </c>
    </row>
    <row r="259" spans="19:19" x14ac:dyDescent="0.2">
      <c r="S259" s="1">
        <v>2150</v>
      </c>
    </row>
    <row r="260" spans="19:19" x14ac:dyDescent="0.2">
      <c r="S260" s="1">
        <v>2151</v>
      </c>
    </row>
    <row r="261" spans="19:19" x14ac:dyDescent="0.2">
      <c r="S261" s="1">
        <v>2152</v>
      </c>
    </row>
    <row r="262" spans="19:19" x14ac:dyDescent="0.2">
      <c r="S262" s="1">
        <v>2153</v>
      </c>
    </row>
    <row r="263" spans="19:19" x14ac:dyDescent="0.2">
      <c r="S263" s="1">
        <v>2154</v>
      </c>
    </row>
    <row r="264" spans="19:19" x14ac:dyDescent="0.2">
      <c r="S264" s="1">
        <v>2155</v>
      </c>
    </row>
    <row r="265" spans="19:19" x14ac:dyDescent="0.2">
      <c r="S265" s="1">
        <v>2156</v>
      </c>
    </row>
    <row r="266" spans="19:19" x14ac:dyDescent="0.2">
      <c r="S266" s="1">
        <v>2157</v>
      </c>
    </row>
    <row r="267" spans="19:19" x14ac:dyDescent="0.2">
      <c r="S267" s="1">
        <v>2158</v>
      </c>
    </row>
    <row r="268" spans="19:19" x14ac:dyDescent="0.2">
      <c r="S268" s="1">
        <v>2159</v>
      </c>
    </row>
    <row r="269" spans="19:19" x14ac:dyDescent="0.2">
      <c r="S269" s="1">
        <v>2160</v>
      </c>
    </row>
    <row r="270" spans="19:19" x14ac:dyDescent="0.2">
      <c r="S270" s="1">
        <v>2161</v>
      </c>
    </row>
    <row r="271" spans="19:19" x14ac:dyDescent="0.2">
      <c r="S271" s="1">
        <v>2162</v>
      </c>
    </row>
    <row r="272" spans="19:19" x14ac:dyDescent="0.2">
      <c r="S272" s="1">
        <v>2163</v>
      </c>
    </row>
    <row r="273" spans="19:19" x14ac:dyDescent="0.2">
      <c r="S273" s="1">
        <v>2164</v>
      </c>
    </row>
    <row r="274" spans="19:19" x14ac:dyDescent="0.2">
      <c r="S274" s="1">
        <v>2165</v>
      </c>
    </row>
    <row r="275" spans="19:19" x14ac:dyDescent="0.2">
      <c r="S275" s="1">
        <v>2166</v>
      </c>
    </row>
    <row r="276" spans="19:19" x14ac:dyDescent="0.2">
      <c r="S276" s="1">
        <v>2167</v>
      </c>
    </row>
    <row r="277" spans="19:19" x14ac:dyDescent="0.2">
      <c r="S277" s="1">
        <v>2168</v>
      </c>
    </row>
    <row r="278" spans="19:19" x14ac:dyDescent="0.2">
      <c r="S278" s="1">
        <v>2169</v>
      </c>
    </row>
    <row r="279" spans="19:19" x14ac:dyDescent="0.2">
      <c r="S279" s="1">
        <v>2170</v>
      </c>
    </row>
    <row r="280" spans="19:19" x14ac:dyDescent="0.2">
      <c r="S280" s="1">
        <v>2171</v>
      </c>
    </row>
    <row r="281" spans="19:19" x14ac:dyDescent="0.2">
      <c r="S281" s="1">
        <v>2172</v>
      </c>
    </row>
    <row r="282" spans="19:19" x14ac:dyDescent="0.2">
      <c r="S282" s="1">
        <v>2173</v>
      </c>
    </row>
    <row r="283" spans="19:19" x14ac:dyDescent="0.2">
      <c r="S283" s="1">
        <v>2174</v>
      </c>
    </row>
    <row r="284" spans="19:19" x14ac:dyDescent="0.2">
      <c r="S284" s="1">
        <v>2175</v>
      </c>
    </row>
    <row r="285" spans="19:19" x14ac:dyDescent="0.2">
      <c r="S285" s="1">
        <v>2176</v>
      </c>
    </row>
    <row r="286" spans="19:19" x14ac:dyDescent="0.2">
      <c r="S286" s="1">
        <v>2177</v>
      </c>
    </row>
    <row r="287" spans="19:19" x14ac:dyDescent="0.2">
      <c r="S287" s="1">
        <v>2178</v>
      </c>
    </row>
    <row r="288" spans="19:19" x14ac:dyDescent="0.2">
      <c r="S288" s="1">
        <v>2179</v>
      </c>
    </row>
    <row r="289" spans="19:19" x14ac:dyDescent="0.2">
      <c r="S289" s="1">
        <v>2180</v>
      </c>
    </row>
    <row r="290" spans="19:19" x14ac:dyDescent="0.2">
      <c r="S290" s="1">
        <v>2181</v>
      </c>
    </row>
    <row r="291" spans="19:19" x14ac:dyDescent="0.2">
      <c r="S291" s="1">
        <v>2182</v>
      </c>
    </row>
    <row r="292" spans="19:19" x14ac:dyDescent="0.2">
      <c r="S292" s="1">
        <v>2183</v>
      </c>
    </row>
    <row r="293" spans="19:19" x14ac:dyDescent="0.2">
      <c r="S293" s="1">
        <v>2184</v>
      </c>
    </row>
    <row r="294" spans="19:19" x14ac:dyDescent="0.2">
      <c r="S294" s="1">
        <v>2185</v>
      </c>
    </row>
    <row r="295" spans="19:19" x14ac:dyDescent="0.2">
      <c r="S295" s="1">
        <v>2186</v>
      </c>
    </row>
    <row r="296" spans="19:19" x14ac:dyDescent="0.2">
      <c r="S296" s="1">
        <v>2187</v>
      </c>
    </row>
    <row r="297" spans="19:19" x14ac:dyDescent="0.2">
      <c r="S297" s="1">
        <v>2188</v>
      </c>
    </row>
    <row r="298" spans="19:19" x14ac:dyDescent="0.2">
      <c r="S298" s="1">
        <v>2189</v>
      </c>
    </row>
    <row r="299" spans="19:19" x14ac:dyDescent="0.2">
      <c r="S299" s="1">
        <v>2190</v>
      </c>
    </row>
    <row r="300" spans="19:19" x14ac:dyDescent="0.2">
      <c r="S300" s="1">
        <v>2191</v>
      </c>
    </row>
    <row r="301" spans="19:19" x14ac:dyDescent="0.2">
      <c r="S301" s="1">
        <v>2192</v>
      </c>
    </row>
    <row r="302" spans="19:19" x14ac:dyDescent="0.2">
      <c r="S302" s="1">
        <v>2193</v>
      </c>
    </row>
    <row r="303" spans="19:19" x14ac:dyDescent="0.2">
      <c r="S303" s="1">
        <v>2194</v>
      </c>
    </row>
    <row r="304" spans="19:19" x14ac:dyDescent="0.2">
      <c r="S304" s="1">
        <v>2195</v>
      </c>
    </row>
    <row r="305" spans="19:19" x14ac:dyDescent="0.2">
      <c r="S305" s="1">
        <v>2196</v>
      </c>
    </row>
    <row r="306" spans="19:19" x14ac:dyDescent="0.2">
      <c r="S306" s="1">
        <v>2197</v>
      </c>
    </row>
    <row r="307" spans="19:19" x14ac:dyDescent="0.2">
      <c r="S307" s="1">
        <v>2198</v>
      </c>
    </row>
    <row r="308" spans="19:19" x14ac:dyDescent="0.2">
      <c r="S308" s="1">
        <v>2199</v>
      </c>
    </row>
    <row r="309" spans="19:19" x14ac:dyDescent="0.2">
      <c r="S309" s="1">
        <v>2200</v>
      </c>
    </row>
    <row r="310" spans="19:19" x14ac:dyDescent="0.2">
      <c r="S310" s="1">
        <v>2201</v>
      </c>
    </row>
    <row r="311" spans="19:19" x14ac:dyDescent="0.2">
      <c r="S311" s="1">
        <v>2202</v>
      </c>
    </row>
    <row r="312" spans="19:19" x14ac:dyDescent="0.2">
      <c r="S312" s="1">
        <v>2203</v>
      </c>
    </row>
    <row r="313" spans="19:19" x14ac:dyDescent="0.2">
      <c r="S313" s="1">
        <v>2204</v>
      </c>
    </row>
    <row r="314" spans="19:19" x14ac:dyDescent="0.2">
      <c r="S314" s="1">
        <v>2205</v>
      </c>
    </row>
    <row r="315" spans="19:19" x14ac:dyDescent="0.2">
      <c r="S315" s="1">
        <v>2206</v>
      </c>
    </row>
    <row r="316" spans="19:19" x14ac:dyDescent="0.2">
      <c r="S316" s="1">
        <v>2207</v>
      </c>
    </row>
    <row r="317" spans="19:19" x14ac:dyDescent="0.2">
      <c r="S317" s="1">
        <v>2208</v>
      </c>
    </row>
    <row r="318" spans="19:19" x14ac:dyDescent="0.2">
      <c r="S318" s="1">
        <v>2209</v>
      </c>
    </row>
    <row r="319" spans="19:19" x14ac:dyDescent="0.2">
      <c r="S319" s="1">
        <v>2210</v>
      </c>
    </row>
    <row r="320" spans="19:19" x14ac:dyDescent="0.2">
      <c r="S320" s="1">
        <v>2211</v>
      </c>
    </row>
    <row r="321" spans="19:19" x14ac:dyDescent="0.2">
      <c r="S321" s="1">
        <v>2212</v>
      </c>
    </row>
    <row r="322" spans="19:19" x14ac:dyDescent="0.2">
      <c r="S322" s="1">
        <v>2213</v>
      </c>
    </row>
    <row r="323" spans="19:19" x14ac:dyDescent="0.2">
      <c r="S323" s="1">
        <v>2214</v>
      </c>
    </row>
    <row r="324" spans="19:19" x14ac:dyDescent="0.2">
      <c r="S324" s="1">
        <v>2215</v>
      </c>
    </row>
    <row r="325" spans="19:19" x14ac:dyDescent="0.2">
      <c r="S325" s="1">
        <v>2216</v>
      </c>
    </row>
    <row r="326" spans="19:19" x14ac:dyDescent="0.2">
      <c r="S326" s="1">
        <v>2217</v>
      </c>
    </row>
    <row r="327" spans="19:19" x14ac:dyDescent="0.2">
      <c r="S327" s="1">
        <v>2218</v>
      </c>
    </row>
    <row r="328" spans="19:19" x14ac:dyDescent="0.2">
      <c r="S328" s="1">
        <v>2219</v>
      </c>
    </row>
    <row r="329" spans="19:19" x14ac:dyDescent="0.2">
      <c r="S329" s="1">
        <v>2220</v>
      </c>
    </row>
    <row r="330" spans="19:19" x14ac:dyDescent="0.2">
      <c r="S330" s="1">
        <v>2221</v>
      </c>
    </row>
    <row r="331" spans="19:19" x14ac:dyDescent="0.2">
      <c r="S331" s="1">
        <v>2222</v>
      </c>
    </row>
    <row r="332" spans="19:19" x14ac:dyDescent="0.2">
      <c r="S332" s="1">
        <v>2223</v>
      </c>
    </row>
    <row r="333" spans="19:19" x14ac:dyDescent="0.2">
      <c r="S333" s="1">
        <v>2224</v>
      </c>
    </row>
    <row r="334" spans="19:19" x14ac:dyDescent="0.2">
      <c r="S334" s="1">
        <v>2225</v>
      </c>
    </row>
    <row r="335" spans="19:19" x14ac:dyDescent="0.2">
      <c r="S335" s="1">
        <v>2226</v>
      </c>
    </row>
    <row r="336" spans="19:19" x14ac:dyDescent="0.2">
      <c r="S336" s="1">
        <v>2227</v>
      </c>
    </row>
    <row r="337" spans="19:19" x14ac:dyDescent="0.2">
      <c r="S337" s="1">
        <v>2228</v>
      </c>
    </row>
    <row r="338" spans="19:19" x14ac:dyDescent="0.2">
      <c r="S338" s="1">
        <v>2229</v>
      </c>
    </row>
    <row r="339" spans="19:19" x14ac:dyDescent="0.2">
      <c r="S339" s="1">
        <v>2230</v>
      </c>
    </row>
    <row r="340" spans="19:19" x14ac:dyDescent="0.2">
      <c r="S340" s="1">
        <v>2231</v>
      </c>
    </row>
    <row r="341" spans="19:19" x14ac:dyDescent="0.2">
      <c r="S341" s="1">
        <v>2232</v>
      </c>
    </row>
    <row r="342" spans="19:19" x14ac:dyDescent="0.2">
      <c r="S342" s="1">
        <v>2233</v>
      </c>
    </row>
    <row r="343" spans="19:19" x14ac:dyDescent="0.2">
      <c r="S343" s="1">
        <v>2234</v>
      </c>
    </row>
    <row r="344" spans="19:19" x14ac:dyDescent="0.2">
      <c r="S344" s="1">
        <v>2235</v>
      </c>
    </row>
    <row r="345" spans="19:19" x14ac:dyDescent="0.2">
      <c r="S345" s="1">
        <v>2236</v>
      </c>
    </row>
    <row r="346" spans="19:19" x14ac:dyDescent="0.2">
      <c r="S346" s="1">
        <v>2237</v>
      </c>
    </row>
    <row r="347" spans="19:19" x14ac:dyDescent="0.2">
      <c r="S347" s="1">
        <v>2238</v>
      </c>
    </row>
    <row r="348" spans="19:19" x14ac:dyDescent="0.2">
      <c r="S348" s="1">
        <v>2239</v>
      </c>
    </row>
    <row r="349" spans="19:19" x14ac:dyDescent="0.2">
      <c r="S349" s="1">
        <v>2240</v>
      </c>
    </row>
    <row r="350" spans="19:19" x14ac:dyDescent="0.2">
      <c r="S350" s="1">
        <v>2241</v>
      </c>
    </row>
    <row r="351" spans="19:19" x14ac:dyDescent="0.2">
      <c r="S351" s="1">
        <v>2242</v>
      </c>
    </row>
    <row r="352" spans="19:19" x14ac:dyDescent="0.2">
      <c r="S352" s="1">
        <v>2243</v>
      </c>
    </row>
    <row r="353" spans="19:19" x14ac:dyDescent="0.2">
      <c r="S353" s="1">
        <v>2244</v>
      </c>
    </row>
    <row r="354" spans="19:19" x14ac:dyDescent="0.2">
      <c r="S354" s="1">
        <v>2245</v>
      </c>
    </row>
    <row r="355" spans="19:19" x14ac:dyDescent="0.2">
      <c r="S355" s="1">
        <v>2246</v>
      </c>
    </row>
    <row r="356" spans="19:19" x14ac:dyDescent="0.2">
      <c r="S356" s="1">
        <v>2247</v>
      </c>
    </row>
    <row r="357" spans="19:19" x14ac:dyDescent="0.2">
      <c r="S357" s="1">
        <v>2248</v>
      </c>
    </row>
    <row r="358" spans="19:19" x14ac:dyDescent="0.2">
      <c r="S358" s="1">
        <v>2249</v>
      </c>
    </row>
    <row r="359" spans="19:19" x14ac:dyDescent="0.2">
      <c r="S359" s="1">
        <v>2250</v>
      </c>
    </row>
    <row r="360" spans="19:19" x14ac:dyDescent="0.2">
      <c r="S360" s="1">
        <v>2251</v>
      </c>
    </row>
    <row r="361" spans="19:19" x14ac:dyDescent="0.2">
      <c r="S361" s="1">
        <v>2252</v>
      </c>
    </row>
    <row r="362" spans="19:19" x14ac:dyDescent="0.2">
      <c r="S362" s="1">
        <v>2253</v>
      </c>
    </row>
    <row r="363" spans="19:19" x14ac:dyDescent="0.2">
      <c r="S363" s="1">
        <v>2254</v>
      </c>
    </row>
    <row r="364" spans="19:19" x14ac:dyDescent="0.2">
      <c r="S364" s="1">
        <v>2255</v>
      </c>
    </row>
    <row r="365" spans="19:19" x14ac:dyDescent="0.2">
      <c r="S365" s="1">
        <v>2256</v>
      </c>
    </row>
    <row r="366" spans="19:19" x14ac:dyDescent="0.2">
      <c r="S366" s="1">
        <v>2257</v>
      </c>
    </row>
    <row r="367" spans="19:19" x14ac:dyDescent="0.2">
      <c r="S367" s="1">
        <v>2258</v>
      </c>
    </row>
    <row r="368" spans="19:19" x14ac:dyDescent="0.2">
      <c r="S368" s="1">
        <v>2259</v>
      </c>
    </row>
    <row r="369" spans="19:19" x14ac:dyDescent="0.2">
      <c r="S369" s="1">
        <v>2260</v>
      </c>
    </row>
    <row r="370" spans="19:19" x14ac:dyDescent="0.2">
      <c r="S370" s="1">
        <v>2261</v>
      </c>
    </row>
    <row r="371" spans="19:19" x14ac:dyDescent="0.2">
      <c r="S371" s="1">
        <v>2262</v>
      </c>
    </row>
    <row r="372" spans="19:19" x14ac:dyDescent="0.2">
      <c r="S372" s="1">
        <v>2263</v>
      </c>
    </row>
    <row r="373" spans="19:19" x14ac:dyDescent="0.2">
      <c r="S373" s="1">
        <v>2264</v>
      </c>
    </row>
    <row r="374" spans="19:19" x14ac:dyDescent="0.2">
      <c r="S374" s="1">
        <v>2265</v>
      </c>
    </row>
    <row r="375" spans="19:19" x14ac:dyDescent="0.2">
      <c r="S375" s="1">
        <v>2266</v>
      </c>
    </row>
    <row r="376" spans="19:19" x14ac:dyDescent="0.2">
      <c r="S376" s="1">
        <v>2267</v>
      </c>
    </row>
    <row r="377" spans="19:19" x14ac:dyDescent="0.2">
      <c r="S377" s="1">
        <v>2268</v>
      </c>
    </row>
    <row r="378" spans="19:19" x14ac:dyDescent="0.2">
      <c r="S378" s="1">
        <v>2269</v>
      </c>
    </row>
    <row r="379" spans="19:19" x14ac:dyDescent="0.2">
      <c r="S379" s="1">
        <v>2270</v>
      </c>
    </row>
    <row r="380" spans="19:19" x14ac:dyDescent="0.2">
      <c r="S380" s="1">
        <v>2271</v>
      </c>
    </row>
    <row r="381" spans="19:19" x14ac:dyDescent="0.2">
      <c r="S381" s="1">
        <v>2272</v>
      </c>
    </row>
    <row r="382" spans="19:19" x14ac:dyDescent="0.2">
      <c r="S382" s="1">
        <v>2273</v>
      </c>
    </row>
    <row r="383" spans="19:19" x14ac:dyDescent="0.2">
      <c r="S383" s="1">
        <v>2274</v>
      </c>
    </row>
    <row r="384" spans="19:19" x14ac:dyDescent="0.2">
      <c r="S384" s="1">
        <v>2275</v>
      </c>
    </row>
    <row r="385" spans="19:19" x14ac:dyDescent="0.2">
      <c r="S385" s="1">
        <v>2276</v>
      </c>
    </row>
    <row r="386" spans="19:19" x14ac:dyDescent="0.2">
      <c r="S386" s="1">
        <v>2277</v>
      </c>
    </row>
    <row r="387" spans="19:19" x14ac:dyDescent="0.2">
      <c r="S387" s="1">
        <v>2278</v>
      </c>
    </row>
    <row r="388" spans="19:19" x14ac:dyDescent="0.2">
      <c r="S388" s="1">
        <v>2279</v>
      </c>
    </row>
    <row r="389" spans="19:19" x14ac:dyDescent="0.2">
      <c r="S389" s="1">
        <v>2280</v>
      </c>
    </row>
    <row r="390" spans="19:19" x14ac:dyDescent="0.2">
      <c r="S390" s="1">
        <v>2281</v>
      </c>
    </row>
    <row r="391" spans="19:19" x14ac:dyDescent="0.2">
      <c r="S391" s="1">
        <v>2282</v>
      </c>
    </row>
    <row r="392" spans="19:19" x14ac:dyDescent="0.2">
      <c r="S392" s="1">
        <v>2283</v>
      </c>
    </row>
    <row r="393" spans="19:19" x14ac:dyDescent="0.2">
      <c r="S393" s="1">
        <v>2284</v>
      </c>
    </row>
    <row r="394" spans="19:19" x14ac:dyDescent="0.2">
      <c r="S394" s="1">
        <v>2285</v>
      </c>
    </row>
    <row r="395" spans="19:19" x14ac:dyDescent="0.2">
      <c r="S395" s="1">
        <v>2286</v>
      </c>
    </row>
    <row r="396" spans="19:19" x14ac:dyDescent="0.2">
      <c r="S396" s="1">
        <v>2287</v>
      </c>
    </row>
    <row r="397" spans="19:19" x14ac:dyDescent="0.2">
      <c r="S397" s="1">
        <v>2288</v>
      </c>
    </row>
    <row r="398" spans="19:19" x14ac:dyDescent="0.2">
      <c r="S398" s="1">
        <v>2289</v>
      </c>
    </row>
    <row r="399" spans="19:19" x14ac:dyDescent="0.2">
      <c r="S399" s="1">
        <v>2290</v>
      </c>
    </row>
    <row r="400" spans="19:19" x14ac:dyDescent="0.2">
      <c r="S400" s="1">
        <v>2291</v>
      </c>
    </row>
    <row r="401" spans="19:19" x14ac:dyDescent="0.2">
      <c r="S401" s="1">
        <v>2292</v>
      </c>
    </row>
    <row r="402" spans="19:19" x14ac:dyDescent="0.2">
      <c r="S402" s="1">
        <v>2293</v>
      </c>
    </row>
    <row r="403" spans="19:19" x14ac:dyDescent="0.2">
      <c r="S403" s="1">
        <v>2294</v>
      </c>
    </row>
    <row r="404" spans="19:19" x14ac:dyDescent="0.2">
      <c r="S404" s="1">
        <v>2295</v>
      </c>
    </row>
    <row r="405" spans="19:19" x14ac:dyDescent="0.2">
      <c r="S405" s="1">
        <v>2296</v>
      </c>
    </row>
    <row r="406" spans="19:19" x14ac:dyDescent="0.2">
      <c r="S406" s="1">
        <v>2297</v>
      </c>
    </row>
    <row r="407" spans="19:19" x14ac:dyDescent="0.2">
      <c r="S407" s="1">
        <v>2298</v>
      </c>
    </row>
    <row r="408" spans="19:19" x14ac:dyDescent="0.2">
      <c r="S408" s="1">
        <v>2299</v>
      </c>
    </row>
    <row r="409" spans="19:19" x14ac:dyDescent="0.2">
      <c r="S409" s="1">
        <v>2300</v>
      </c>
    </row>
    <row r="410" spans="19:19" x14ac:dyDescent="0.2">
      <c r="S410" s="1">
        <v>2301</v>
      </c>
    </row>
    <row r="411" spans="19:19" x14ac:dyDescent="0.2">
      <c r="S411" s="1">
        <v>2302</v>
      </c>
    </row>
    <row r="412" spans="19:19" x14ac:dyDescent="0.2">
      <c r="S412" s="1">
        <v>2303</v>
      </c>
    </row>
    <row r="413" spans="19:19" x14ac:dyDescent="0.2">
      <c r="S413" s="1">
        <v>2304</v>
      </c>
    </row>
    <row r="414" spans="19:19" x14ac:dyDescent="0.2">
      <c r="S414" s="1">
        <v>2305</v>
      </c>
    </row>
    <row r="415" spans="19:19" x14ac:dyDescent="0.2">
      <c r="S415" s="1">
        <v>2306</v>
      </c>
    </row>
    <row r="416" spans="19:19" x14ac:dyDescent="0.2">
      <c r="S416" s="1">
        <v>2307</v>
      </c>
    </row>
    <row r="417" spans="19:19" x14ac:dyDescent="0.2">
      <c r="S417" s="1">
        <v>2308</v>
      </c>
    </row>
    <row r="418" spans="19:19" x14ac:dyDescent="0.2">
      <c r="S418" s="1">
        <v>2309</v>
      </c>
    </row>
    <row r="419" spans="19:19" x14ac:dyDescent="0.2">
      <c r="S419" s="1">
        <v>2310</v>
      </c>
    </row>
    <row r="420" spans="19:19" x14ac:dyDescent="0.2">
      <c r="S420" s="1">
        <v>2311</v>
      </c>
    </row>
    <row r="421" spans="19:19" x14ac:dyDescent="0.2">
      <c r="S421" s="1">
        <v>2312</v>
      </c>
    </row>
    <row r="422" spans="19:19" x14ac:dyDescent="0.2">
      <c r="S422" s="1">
        <v>2313</v>
      </c>
    </row>
    <row r="423" spans="19:19" x14ac:dyDescent="0.2">
      <c r="S423" s="1">
        <v>2314</v>
      </c>
    </row>
    <row r="424" spans="19:19" x14ac:dyDescent="0.2">
      <c r="S424" s="1">
        <v>2315</v>
      </c>
    </row>
    <row r="425" spans="19:19" x14ac:dyDescent="0.2">
      <c r="S425" s="1">
        <v>2316</v>
      </c>
    </row>
    <row r="426" spans="19:19" x14ac:dyDescent="0.2">
      <c r="S426" s="1">
        <v>2317</v>
      </c>
    </row>
    <row r="427" spans="19:19" x14ac:dyDescent="0.2">
      <c r="S427" s="1">
        <v>2318</v>
      </c>
    </row>
    <row r="428" spans="19:19" x14ac:dyDescent="0.2">
      <c r="S428" s="1">
        <v>2319</v>
      </c>
    </row>
    <row r="429" spans="19:19" x14ac:dyDescent="0.2">
      <c r="S429" s="1">
        <v>2320</v>
      </c>
    </row>
    <row r="430" spans="19:19" x14ac:dyDescent="0.2">
      <c r="S430" s="1">
        <v>2321</v>
      </c>
    </row>
    <row r="431" spans="19:19" x14ac:dyDescent="0.2">
      <c r="S431" s="1">
        <v>2322</v>
      </c>
    </row>
    <row r="432" spans="19:19" x14ac:dyDescent="0.2">
      <c r="S432" s="1">
        <v>2323</v>
      </c>
    </row>
    <row r="433" spans="19:19" x14ac:dyDescent="0.2">
      <c r="S433" s="1">
        <v>2324</v>
      </c>
    </row>
    <row r="434" spans="19:19" x14ac:dyDescent="0.2">
      <c r="S434" s="1">
        <v>2325</v>
      </c>
    </row>
    <row r="435" spans="19:19" x14ac:dyDescent="0.2">
      <c r="S435" s="1">
        <v>2326</v>
      </c>
    </row>
    <row r="436" spans="19:19" x14ac:dyDescent="0.2">
      <c r="S436" s="1">
        <v>2327</v>
      </c>
    </row>
    <row r="437" spans="19:19" x14ac:dyDescent="0.2">
      <c r="S437" s="1">
        <v>2328</v>
      </c>
    </row>
    <row r="438" spans="19:19" x14ac:dyDescent="0.2">
      <c r="S438" s="1">
        <v>2329</v>
      </c>
    </row>
    <row r="439" spans="19:19" x14ac:dyDescent="0.2">
      <c r="S439" s="1">
        <v>2330</v>
      </c>
    </row>
    <row r="440" spans="19:19" x14ac:dyDescent="0.2">
      <c r="S440" s="1">
        <v>2331</v>
      </c>
    </row>
    <row r="441" spans="19:19" x14ac:dyDescent="0.2">
      <c r="S441" s="1">
        <v>2332</v>
      </c>
    </row>
    <row r="442" spans="19:19" x14ac:dyDescent="0.2">
      <c r="S442" s="1">
        <v>2333</v>
      </c>
    </row>
    <row r="443" spans="19:19" x14ac:dyDescent="0.2">
      <c r="S443" s="1">
        <v>2334</v>
      </c>
    </row>
    <row r="444" spans="19:19" x14ac:dyDescent="0.2">
      <c r="S444" s="1">
        <v>2335</v>
      </c>
    </row>
    <row r="445" spans="19:19" x14ac:dyDescent="0.2">
      <c r="S445" s="1">
        <v>2336</v>
      </c>
    </row>
    <row r="446" spans="19:19" x14ac:dyDescent="0.2">
      <c r="S446" s="1">
        <v>2337</v>
      </c>
    </row>
    <row r="447" spans="19:19" x14ac:dyDescent="0.2">
      <c r="S447" s="1">
        <v>2338</v>
      </c>
    </row>
    <row r="448" spans="19:19" x14ac:dyDescent="0.2">
      <c r="S448" s="1">
        <v>2339</v>
      </c>
    </row>
    <row r="449" spans="19:19" x14ac:dyDescent="0.2">
      <c r="S449" s="1">
        <v>2340</v>
      </c>
    </row>
    <row r="450" spans="19:19" x14ac:dyDescent="0.2">
      <c r="S450" s="1">
        <v>2341</v>
      </c>
    </row>
    <row r="451" spans="19:19" x14ac:dyDescent="0.2">
      <c r="S451" s="1">
        <v>2342</v>
      </c>
    </row>
    <row r="452" spans="19:19" x14ac:dyDescent="0.2">
      <c r="S452" s="1">
        <v>2343</v>
      </c>
    </row>
    <row r="453" spans="19:19" x14ac:dyDescent="0.2">
      <c r="S453" s="1">
        <v>2344</v>
      </c>
    </row>
    <row r="454" spans="19:19" x14ac:dyDescent="0.2">
      <c r="S454" s="1">
        <v>2345</v>
      </c>
    </row>
    <row r="455" spans="19:19" x14ac:dyDescent="0.2">
      <c r="S455" s="1">
        <v>2346</v>
      </c>
    </row>
    <row r="456" spans="19:19" x14ac:dyDescent="0.2">
      <c r="S456" s="1">
        <v>2347</v>
      </c>
    </row>
    <row r="457" spans="19:19" x14ac:dyDescent="0.2">
      <c r="S457" s="1">
        <v>2348</v>
      </c>
    </row>
    <row r="458" spans="19:19" x14ac:dyDescent="0.2">
      <c r="S458" s="1">
        <v>2349</v>
      </c>
    </row>
    <row r="459" spans="19:19" x14ac:dyDescent="0.2">
      <c r="S459" s="1">
        <v>2350</v>
      </c>
    </row>
    <row r="460" spans="19:19" x14ac:dyDescent="0.2">
      <c r="S460" s="1">
        <v>2351</v>
      </c>
    </row>
    <row r="461" spans="19:19" x14ac:dyDescent="0.2">
      <c r="S461" s="1">
        <v>2352</v>
      </c>
    </row>
    <row r="462" spans="19:19" x14ac:dyDescent="0.2">
      <c r="S462" s="1">
        <v>2353</v>
      </c>
    </row>
    <row r="463" spans="19:19" x14ac:dyDescent="0.2">
      <c r="S463" s="1">
        <v>2354</v>
      </c>
    </row>
    <row r="464" spans="19:19" x14ac:dyDescent="0.2">
      <c r="S464" s="1">
        <v>2355</v>
      </c>
    </row>
    <row r="465" spans="19:19" x14ac:dyDescent="0.2">
      <c r="S465" s="1">
        <v>2356</v>
      </c>
    </row>
    <row r="466" spans="19:19" x14ac:dyDescent="0.2">
      <c r="S466" s="1">
        <v>2357</v>
      </c>
    </row>
    <row r="467" spans="19:19" x14ac:dyDescent="0.2">
      <c r="S467" s="1">
        <v>2358</v>
      </c>
    </row>
    <row r="468" spans="19:19" x14ac:dyDescent="0.2">
      <c r="S468" s="1">
        <v>2359</v>
      </c>
    </row>
    <row r="469" spans="19:19" x14ac:dyDescent="0.2">
      <c r="S469" s="1">
        <v>2360</v>
      </c>
    </row>
    <row r="470" spans="19:19" x14ac:dyDescent="0.2">
      <c r="S470" s="1">
        <v>2361</v>
      </c>
    </row>
    <row r="471" spans="19:19" x14ac:dyDescent="0.2">
      <c r="S471" s="1">
        <v>2362</v>
      </c>
    </row>
    <row r="472" spans="19:19" x14ac:dyDescent="0.2">
      <c r="S472" s="1">
        <v>2363</v>
      </c>
    </row>
    <row r="473" spans="19:19" x14ac:dyDescent="0.2">
      <c r="S473" s="1">
        <v>2364</v>
      </c>
    </row>
    <row r="474" spans="19:19" x14ac:dyDescent="0.2">
      <c r="S474" s="1">
        <v>2365</v>
      </c>
    </row>
    <row r="475" spans="19:19" x14ac:dyDescent="0.2">
      <c r="S475" s="1">
        <v>2366</v>
      </c>
    </row>
    <row r="476" spans="19:19" x14ac:dyDescent="0.2">
      <c r="S476" s="1">
        <v>2367</v>
      </c>
    </row>
    <row r="477" spans="19:19" x14ac:dyDescent="0.2">
      <c r="S477" s="1">
        <v>2368</v>
      </c>
    </row>
    <row r="478" spans="19:19" x14ac:dyDescent="0.2">
      <c r="S478" s="1">
        <v>2369</v>
      </c>
    </row>
    <row r="479" spans="19:19" x14ac:dyDescent="0.2">
      <c r="S479" s="1">
        <v>2370</v>
      </c>
    </row>
    <row r="480" spans="19:19" x14ac:dyDescent="0.2">
      <c r="S480" s="1">
        <v>2371</v>
      </c>
    </row>
    <row r="481" spans="19:19" x14ac:dyDescent="0.2">
      <c r="S481" s="1">
        <v>2372</v>
      </c>
    </row>
    <row r="482" spans="19:19" x14ac:dyDescent="0.2">
      <c r="S482" s="1">
        <v>2373</v>
      </c>
    </row>
    <row r="483" spans="19:19" x14ac:dyDescent="0.2">
      <c r="S483" s="1">
        <v>2374</v>
      </c>
    </row>
    <row r="484" spans="19:19" x14ac:dyDescent="0.2">
      <c r="S484" s="1">
        <v>2375</v>
      </c>
    </row>
    <row r="485" spans="19:19" x14ac:dyDescent="0.2">
      <c r="S485" s="1">
        <v>2376</v>
      </c>
    </row>
    <row r="486" spans="19:19" x14ac:dyDescent="0.2">
      <c r="S486" s="1">
        <v>2377</v>
      </c>
    </row>
    <row r="487" spans="19:19" x14ac:dyDescent="0.2">
      <c r="S487" s="1">
        <v>2378</v>
      </c>
    </row>
    <row r="488" spans="19:19" x14ac:dyDescent="0.2">
      <c r="S488" s="1">
        <v>2379</v>
      </c>
    </row>
    <row r="489" spans="19:19" x14ac:dyDescent="0.2">
      <c r="S489" s="1">
        <v>2380</v>
      </c>
    </row>
    <row r="490" spans="19:19" x14ac:dyDescent="0.2">
      <c r="S490" s="1">
        <v>2381</v>
      </c>
    </row>
    <row r="491" spans="19:19" x14ac:dyDescent="0.2">
      <c r="S491" s="1">
        <v>2382</v>
      </c>
    </row>
    <row r="492" spans="19:19" x14ac:dyDescent="0.2">
      <c r="S492" s="1">
        <v>2383</v>
      </c>
    </row>
    <row r="493" spans="19:19" x14ac:dyDescent="0.2">
      <c r="S493" s="1">
        <v>2384</v>
      </c>
    </row>
    <row r="494" spans="19:19" x14ac:dyDescent="0.2">
      <c r="S494" s="1">
        <v>2385</v>
      </c>
    </row>
    <row r="495" spans="19:19" x14ac:dyDescent="0.2">
      <c r="S495" s="1">
        <v>2386</v>
      </c>
    </row>
    <row r="496" spans="19:19" x14ac:dyDescent="0.2">
      <c r="S496" s="1">
        <v>2387</v>
      </c>
    </row>
    <row r="497" spans="19:19" x14ac:dyDescent="0.2">
      <c r="S497" s="1">
        <v>2388</v>
      </c>
    </row>
    <row r="498" spans="19:19" x14ac:dyDescent="0.2">
      <c r="S498" s="1">
        <v>2389</v>
      </c>
    </row>
    <row r="499" spans="19:19" x14ac:dyDescent="0.2">
      <c r="S499" s="1">
        <v>2390</v>
      </c>
    </row>
    <row r="500" spans="19:19" x14ac:dyDescent="0.2">
      <c r="S500" s="1">
        <v>2391</v>
      </c>
    </row>
    <row r="501" spans="19:19" x14ac:dyDescent="0.2">
      <c r="S501" s="1">
        <v>2392</v>
      </c>
    </row>
    <row r="502" spans="19:19" x14ac:dyDescent="0.2">
      <c r="S502" s="1">
        <v>2393</v>
      </c>
    </row>
    <row r="503" spans="19:19" x14ac:dyDescent="0.2">
      <c r="S503" s="1">
        <v>2394</v>
      </c>
    </row>
    <row r="504" spans="19:19" x14ac:dyDescent="0.2">
      <c r="S504" s="1">
        <v>2395</v>
      </c>
    </row>
    <row r="505" spans="19:19" x14ac:dyDescent="0.2">
      <c r="S505" s="1">
        <v>2396</v>
      </c>
    </row>
    <row r="506" spans="19:19" x14ac:dyDescent="0.2">
      <c r="S506" s="1">
        <v>2397</v>
      </c>
    </row>
    <row r="507" spans="19:19" x14ac:dyDescent="0.2">
      <c r="S507" s="1">
        <v>2398</v>
      </c>
    </row>
    <row r="508" spans="19:19" x14ac:dyDescent="0.2">
      <c r="S508" s="1">
        <v>2399</v>
      </c>
    </row>
    <row r="509" spans="19:19" x14ac:dyDescent="0.2">
      <c r="S509" s="1">
        <v>2400</v>
      </c>
    </row>
    <row r="510" spans="19:19" x14ac:dyDescent="0.2">
      <c r="S510" s="1">
        <v>2401</v>
      </c>
    </row>
    <row r="511" spans="19:19" x14ac:dyDescent="0.2">
      <c r="S511" s="1">
        <v>2402</v>
      </c>
    </row>
    <row r="512" spans="19:19" x14ac:dyDescent="0.2">
      <c r="S512" s="1">
        <v>2403</v>
      </c>
    </row>
    <row r="513" spans="19:19" x14ac:dyDescent="0.2">
      <c r="S513" s="1">
        <v>2404</v>
      </c>
    </row>
    <row r="514" spans="19:19" x14ac:dyDescent="0.2">
      <c r="S514" s="1">
        <v>2405</v>
      </c>
    </row>
    <row r="515" spans="19:19" x14ac:dyDescent="0.2">
      <c r="S515" s="1">
        <v>2406</v>
      </c>
    </row>
    <row r="516" spans="19:19" x14ac:dyDescent="0.2">
      <c r="S516" s="1">
        <v>2407</v>
      </c>
    </row>
    <row r="517" spans="19:19" x14ac:dyDescent="0.2">
      <c r="S517" s="1">
        <v>2408</v>
      </c>
    </row>
    <row r="518" spans="19:19" x14ac:dyDescent="0.2">
      <c r="S518" s="1">
        <v>2409</v>
      </c>
    </row>
    <row r="519" spans="19:19" x14ac:dyDescent="0.2">
      <c r="S519" s="1">
        <v>2410</v>
      </c>
    </row>
    <row r="520" spans="19:19" x14ac:dyDescent="0.2">
      <c r="S520" s="1">
        <v>2411</v>
      </c>
    </row>
    <row r="521" spans="19:19" x14ac:dyDescent="0.2">
      <c r="S521" s="1">
        <v>2412</v>
      </c>
    </row>
    <row r="522" spans="19:19" x14ac:dyDescent="0.2">
      <c r="S522" s="1">
        <v>2413</v>
      </c>
    </row>
    <row r="523" spans="19:19" x14ac:dyDescent="0.2">
      <c r="S523" s="1">
        <v>2414</v>
      </c>
    </row>
    <row r="524" spans="19:19" x14ac:dyDescent="0.2">
      <c r="S524" s="1">
        <v>2415</v>
      </c>
    </row>
    <row r="525" spans="19:19" x14ac:dyDescent="0.2">
      <c r="S525" s="1">
        <v>2416</v>
      </c>
    </row>
    <row r="526" spans="19:19" x14ac:dyDescent="0.2">
      <c r="S526" s="1">
        <v>2417</v>
      </c>
    </row>
    <row r="527" spans="19:19" x14ac:dyDescent="0.2">
      <c r="S527" s="1">
        <v>2418</v>
      </c>
    </row>
    <row r="528" spans="19:19" x14ac:dyDescent="0.2">
      <c r="S528" s="1">
        <v>2419</v>
      </c>
    </row>
    <row r="529" spans="19:19" x14ac:dyDescent="0.2">
      <c r="S529" s="1">
        <v>2420</v>
      </c>
    </row>
    <row r="530" spans="19:19" x14ac:dyDescent="0.2">
      <c r="S530" s="1">
        <v>2421</v>
      </c>
    </row>
    <row r="531" spans="19:19" x14ac:dyDescent="0.2">
      <c r="S531" s="1">
        <v>2422</v>
      </c>
    </row>
    <row r="532" spans="19:19" x14ac:dyDescent="0.2">
      <c r="S532" s="1">
        <v>2423</v>
      </c>
    </row>
    <row r="533" spans="19:19" x14ac:dyDescent="0.2">
      <c r="S533" s="1">
        <v>2424</v>
      </c>
    </row>
    <row r="534" spans="19:19" x14ac:dyDescent="0.2">
      <c r="S534" s="1">
        <v>2425</v>
      </c>
    </row>
    <row r="535" spans="19:19" x14ac:dyDescent="0.2">
      <c r="S535" s="1">
        <v>2426</v>
      </c>
    </row>
    <row r="536" spans="19:19" x14ac:dyDescent="0.2">
      <c r="S536" s="1">
        <v>2427</v>
      </c>
    </row>
    <row r="537" spans="19:19" x14ac:dyDescent="0.2">
      <c r="S537" s="1">
        <v>2428</v>
      </c>
    </row>
    <row r="538" spans="19:19" x14ac:dyDescent="0.2">
      <c r="S538" s="1">
        <v>2429</v>
      </c>
    </row>
    <row r="539" spans="19:19" x14ac:dyDescent="0.2">
      <c r="S539" s="1">
        <v>2430</v>
      </c>
    </row>
    <row r="540" spans="19:19" x14ac:dyDescent="0.2">
      <c r="S540" s="1">
        <v>2431</v>
      </c>
    </row>
    <row r="541" spans="19:19" x14ac:dyDescent="0.2">
      <c r="S541" s="1">
        <v>2432</v>
      </c>
    </row>
    <row r="542" spans="19:19" x14ac:dyDescent="0.2">
      <c r="S542" s="1">
        <v>2433</v>
      </c>
    </row>
    <row r="543" spans="19:19" x14ac:dyDescent="0.2">
      <c r="S543" s="1">
        <v>2434</v>
      </c>
    </row>
    <row r="544" spans="19:19" x14ac:dyDescent="0.2">
      <c r="S544" s="1">
        <v>2435</v>
      </c>
    </row>
    <row r="545" spans="19:19" x14ac:dyDescent="0.2">
      <c r="S545" s="1">
        <v>2436</v>
      </c>
    </row>
    <row r="546" spans="19:19" x14ac:dyDescent="0.2">
      <c r="S546" s="1">
        <v>2437</v>
      </c>
    </row>
    <row r="547" spans="19:19" x14ac:dyDescent="0.2">
      <c r="S547" s="1">
        <v>2438</v>
      </c>
    </row>
    <row r="548" spans="19:19" x14ac:dyDescent="0.2">
      <c r="S548" s="1">
        <v>2439</v>
      </c>
    </row>
    <row r="549" spans="19:19" x14ac:dyDescent="0.2">
      <c r="S549" s="1">
        <v>2440</v>
      </c>
    </row>
    <row r="550" spans="19:19" x14ac:dyDescent="0.2">
      <c r="S550" s="1">
        <v>2441</v>
      </c>
    </row>
    <row r="551" spans="19:19" x14ac:dyDescent="0.2">
      <c r="S551" s="1">
        <v>2442</v>
      </c>
    </row>
    <row r="552" spans="19:19" x14ac:dyDescent="0.2">
      <c r="S552" s="1">
        <v>2443</v>
      </c>
    </row>
    <row r="553" spans="19:19" x14ac:dyDescent="0.2">
      <c r="S553" s="1">
        <v>2444</v>
      </c>
    </row>
    <row r="554" spans="19:19" x14ac:dyDescent="0.2">
      <c r="S554" s="1">
        <v>2445</v>
      </c>
    </row>
    <row r="555" spans="19:19" x14ac:dyDescent="0.2">
      <c r="S555" s="1">
        <v>2446</v>
      </c>
    </row>
    <row r="556" spans="19:19" x14ac:dyDescent="0.2">
      <c r="S556" s="1">
        <v>2447</v>
      </c>
    </row>
    <row r="557" spans="19:19" x14ac:dyDescent="0.2">
      <c r="S557" s="1">
        <v>2448</v>
      </c>
    </row>
    <row r="558" spans="19:19" x14ac:dyDescent="0.2">
      <c r="S558" s="1">
        <v>2449</v>
      </c>
    </row>
    <row r="559" spans="19:19" x14ac:dyDescent="0.2">
      <c r="S559" s="1">
        <v>2450</v>
      </c>
    </row>
    <row r="560" spans="19:19" x14ac:dyDescent="0.2">
      <c r="S560" s="1">
        <v>2451</v>
      </c>
    </row>
    <row r="561" spans="19:19" x14ac:dyDescent="0.2">
      <c r="S561" s="1">
        <v>2452</v>
      </c>
    </row>
    <row r="562" spans="19:19" x14ac:dyDescent="0.2">
      <c r="S562" s="1">
        <v>2453</v>
      </c>
    </row>
    <row r="563" spans="19:19" x14ac:dyDescent="0.2">
      <c r="S563" s="1">
        <v>2454</v>
      </c>
    </row>
    <row r="564" spans="19:19" x14ac:dyDescent="0.2">
      <c r="S564" s="1">
        <v>2455</v>
      </c>
    </row>
    <row r="565" spans="19:19" x14ac:dyDescent="0.2">
      <c r="S565" s="1">
        <v>2456</v>
      </c>
    </row>
    <row r="566" spans="19:19" x14ac:dyDescent="0.2">
      <c r="S566" s="1">
        <v>2457</v>
      </c>
    </row>
    <row r="567" spans="19:19" x14ac:dyDescent="0.2">
      <c r="S567" s="1">
        <v>2458</v>
      </c>
    </row>
    <row r="568" spans="19:19" x14ac:dyDescent="0.2">
      <c r="S568" s="1">
        <v>2459</v>
      </c>
    </row>
    <row r="569" spans="19:19" x14ac:dyDescent="0.2">
      <c r="S569" s="1">
        <v>2460</v>
      </c>
    </row>
    <row r="570" spans="19:19" x14ac:dyDescent="0.2">
      <c r="S570" s="1">
        <v>2461</v>
      </c>
    </row>
    <row r="571" spans="19:19" x14ac:dyDescent="0.2">
      <c r="S571" s="1">
        <v>2462</v>
      </c>
    </row>
    <row r="572" spans="19:19" x14ac:dyDescent="0.2">
      <c r="S572" s="1">
        <v>2463</v>
      </c>
    </row>
    <row r="573" spans="19:19" x14ac:dyDescent="0.2">
      <c r="S573" s="1">
        <v>2464</v>
      </c>
    </row>
    <row r="574" spans="19:19" x14ac:dyDescent="0.2">
      <c r="S574" s="1">
        <v>2465</v>
      </c>
    </row>
    <row r="575" spans="19:19" x14ac:dyDescent="0.2">
      <c r="S575" s="1">
        <v>2466</v>
      </c>
    </row>
    <row r="576" spans="19:19" x14ac:dyDescent="0.2">
      <c r="S576" s="1">
        <v>2467</v>
      </c>
    </row>
    <row r="577" spans="19:19" x14ac:dyDescent="0.2">
      <c r="S577" s="1">
        <v>2468</v>
      </c>
    </row>
    <row r="578" spans="19:19" x14ac:dyDescent="0.2">
      <c r="S578" s="1">
        <v>2469</v>
      </c>
    </row>
    <row r="579" spans="19:19" x14ac:dyDescent="0.2">
      <c r="S579" s="1">
        <v>2470</v>
      </c>
    </row>
    <row r="580" spans="19:19" x14ac:dyDescent="0.2">
      <c r="S580" s="1">
        <v>2471</v>
      </c>
    </row>
    <row r="581" spans="19:19" x14ac:dyDescent="0.2">
      <c r="S581" s="1">
        <v>2472</v>
      </c>
    </row>
    <row r="582" spans="19:19" x14ac:dyDescent="0.2">
      <c r="S582" s="1">
        <v>2473</v>
      </c>
    </row>
    <row r="583" spans="19:19" x14ac:dyDescent="0.2">
      <c r="S583" s="1">
        <v>2474</v>
      </c>
    </row>
    <row r="584" spans="19:19" x14ac:dyDescent="0.2">
      <c r="S584" s="1">
        <v>2475</v>
      </c>
    </row>
    <row r="585" spans="19:19" x14ac:dyDescent="0.2">
      <c r="S585" s="1">
        <v>2476</v>
      </c>
    </row>
    <row r="586" spans="19:19" x14ac:dyDescent="0.2">
      <c r="S586" s="1">
        <v>2477</v>
      </c>
    </row>
    <row r="587" spans="19:19" x14ac:dyDescent="0.2">
      <c r="S587" s="1">
        <v>2478</v>
      </c>
    </row>
    <row r="588" spans="19:19" x14ac:dyDescent="0.2">
      <c r="S588" s="1">
        <v>2479</v>
      </c>
    </row>
    <row r="589" spans="19:19" x14ac:dyDescent="0.2">
      <c r="S589" s="1">
        <v>2480</v>
      </c>
    </row>
    <row r="590" spans="19:19" x14ac:dyDescent="0.2">
      <c r="S590" s="1">
        <v>2481</v>
      </c>
    </row>
    <row r="591" spans="19:19" x14ac:dyDescent="0.2">
      <c r="S591" s="1">
        <v>2482</v>
      </c>
    </row>
    <row r="592" spans="19:19" x14ac:dyDescent="0.2">
      <c r="S592" s="1">
        <v>2483</v>
      </c>
    </row>
    <row r="593" spans="19:19" x14ac:dyDescent="0.2">
      <c r="S593" s="1">
        <v>2484</v>
      </c>
    </row>
    <row r="594" spans="19:19" x14ac:dyDescent="0.2">
      <c r="S594" s="1">
        <v>2485</v>
      </c>
    </row>
    <row r="595" spans="19:19" x14ac:dyDescent="0.2">
      <c r="S595" s="1">
        <v>2486</v>
      </c>
    </row>
    <row r="596" spans="19:19" x14ac:dyDescent="0.2">
      <c r="S596" s="1">
        <v>2487</v>
      </c>
    </row>
    <row r="597" spans="19:19" x14ac:dyDescent="0.2">
      <c r="S597" s="1">
        <v>2488</v>
      </c>
    </row>
    <row r="598" spans="19:19" x14ac:dyDescent="0.2">
      <c r="S598" s="1">
        <v>2489</v>
      </c>
    </row>
    <row r="599" spans="19:19" x14ac:dyDescent="0.2">
      <c r="S599" s="1">
        <v>2490</v>
      </c>
    </row>
    <row r="600" spans="19:19" x14ac:dyDescent="0.2">
      <c r="S600" s="1">
        <v>2491</v>
      </c>
    </row>
    <row r="601" spans="19:19" x14ac:dyDescent="0.2">
      <c r="S601" s="1">
        <v>2492</v>
      </c>
    </row>
    <row r="602" spans="19:19" x14ac:dyDescent="0.2">
      <c r="S602" s="1">
        <v>2493</v>
      </c>
    </row>
    <row r="603" spans="19:19" x14ac:dyDescent="0.2">
      <c r="S603" s="1">
        <v>2494</v>
      </c>
    </row>
    <row r="604" spans="19:19" x14ac:dyDescent="0.2">
      <c r="S604" s="1">
        <v>2495</v>
      </c>
    </row>
    <row r="605" spans="19:19" x14ac:dyDescent="0.2">
      <c r="S605" s="1">
        <v>2496</v>
      </c>
    </row>
    <row r="606" spans="19:19" x14ac:dyDescent="0.2">
      <c r="S606" s="1">
        <v>2497</v>
      </c>
    </row>
    <row r="607" spans="19:19" x14ac:dyDescent="0.2">
      <c r="S607" s="1">
        <v>2498</v>
      </c>
    </row>
    <row r="608" spans="19:19" x14ac:dyDescent="0.2">
      <c r="S608" s="1">
        <v>2499</v>
      </c>
    </row>
    <row r="609" spans="19:19" x14ac:dyDescent="0.2">
      <c r="S609" s="1">
        <v>2500</v>
      </c>
    </row>
    <row r="610" spans="19:19" x14ac:dyDescent="0.2">
      <c r="S610" s="1">
        <v>2501</v>
      </c>
    </row>
    <row r="611" spans="19:19" x14ac:dyDescent="0.2">
      <c r="S611" s="1">
        <v>2502</v>
      </c>
    </row>
    <row r="612" spans="19:19" x14ac:dyDescent="0.2">
      <c r="S612" s="1">
        <v>2503</v>
      </c>
    </row>
    <row r="613" spans="19:19" x14ac:dyDescent="0.2">
      <c r="S613" s="1">
        <v>2504</v>
      </c>
    </row>
    <row r="614" spans="19:19" x14ac:dyDescent="0.2">
      <c r="S614" s="1">
        <v>2505</v>
      </c>
    </row>
    <row r="615" spans="19:19" x14ac:dyDescent="0.2">
      <c r="S615" s="1">
        <v>2506</v>
      </c>
    </row>
    <row r="616" spans="19:19" x14ac:dyDescent="0.2">
      <c r="S616" s="1">
        <v>2507</v>
      </c>
    </row>
    <row r="617" spans="19:19" x14ac:dyDescent="0.2">
      <c r="S617" s="1">
        <v>2508</v>
      </c>
    </row>
    <row r="618" spans="19:19" x14ac:dyDescent="0.2">
      <c r="S618" s="1">
        <v>2509</v>
      </c>
    </row>
    <row r="619" spans="19:19" x14ac:dyDescent="0.2">
      <c r="S619" s="1">
        <v>2510</v>
      </c>
    </row>
    <row r="620" spans="19:19" x14ac:dyDescent="0.2">
      <c r="S620" s="1">
        <v>2511</v>
      </c>
    </row>
    <row r="621" spans="19:19" x14ac:dyDescent="0.2">
      <c r="S621" s="1">
        <v>2512</v>
      </c>
    </row>
    <row r="622" spans="19:19" x14ac:dyDescent="0.2">
      <c r="S622" s="1">
        <v>2513</v>
      </c>
    </row>
    <row r="623" spans="19:19" x14ac:dyDescent="0.2">
      <c r="S623" s="1">
        <v>2514</v>
      </c>
    </row>
    <row r="624" spans="19:19" x14ac:dyDescent="0.2">
      <c r="S624" s="1">
        <v>2515</v>
      </c>
    </row>
    <row r="625" spans="19:19" x14ac:dyDescent="0.2">
      <c r="S625" s="1">
        <v>2516</v>
      </c>
    </row>
    <row r="626" spans="19:19" x14ac:dyDescent="0.2">
      <c r="S626" s="1">
        <v>2517</v>
      </c>
    </row>
    <row r="627" spans="19:19" x14ac:dyDescent="0.2">
      <c r="S627" s="1">
        <v>2518</v>
      </c>
    </row>
    <row r="628" spans="19:19" x14ac:dyDescent="0.2">
      <c r="S628" s="1">
        <v>2519</v>
      </c>
    </row>
    <row r="629" spans="19:19" x14ac:dyDescent="0.2">
      <c r="S629" s="1">
        <v>2520</v>
      </c>
    </row>
    <row r="630" spans="19:19" x14ac:dyDescent="0.2">
      <c r="S630" s="1">
        <v>2521</v>
      </c>
    </row>
    <row r="631" spans="19:19" x14ac:dyDescent="0.2">
      <c r="S631" s="1">
        <v>2522</v>
      </c>
    </row>
    <row r="632" spans="19:19" x14ac:dyDescent="0.2">
      <c r="S632" s="1">
        <v>2523</v>
      </c>
    </row>
    <row r="633" spans="19:19" x14ac:dyDescent="0.2">
      <c r="S633" s="1">
        <v>2524</v>
      </c>
    </row>
    <row r="634" spans="19:19" x14ac:dyDescent="0.2">
      <c r="S634" s="1">
        <v>2525</v>
      </c>
    </row>
    <row r="635" spans="19:19" x14ac:dyDescent="0.2">
      <c r="S635" s="1">
        <v>2526</v>
      </c>
    </row>
    <row r="636" spans="19:19" x14ac:dyDescent="0.2">
      <c r="S636" s="1">
        <v>2527</v>
      </c>
    </row>
    <row r="637" spans="19:19" x14ac:dyDescent="0.2">
      <c r="S637" s="1">
        <v>2528</v>
      </c>
    </row>
    <row r="638" spans="19:19" x14ac:dyDescent="0.2">
      <c r="S638" s="1">
        <v>2529</v>
      </c>
    </row>
    <row r="639" spans="19:19" x14ac:dyDescent="0.2">
      <c r="S639" s="1">
        <v>2530</v>
      </c>
    </row>
    <row r="640" spans="19:19" x14ac:dyDescent="0.2">
      <c r="S640" s="1">
        <v>2531</v>
      </c>
    </row>
    <row r="641" spans="19:19" x14ac:dyDescent="0.2">
      <c r="S641" s="1">
        <v>2532</v>
      </c>
    </row>
    <row r="642" spans="19:19" x14ac:dyDescent="0.2">
      <c r="S642" s="1">
        <v>2533</v>
      </c>
    </row>
    <row r="643" spans="19:19" x14ac:dyDescent="0.2">
      <c r="S643" s="1">
        <v>2534</v>
      </c>
    </row>
    <row r="644" spans="19:19" x14ac:dyDescent="0.2">
      <c r="S644" s="1">
        <v>2535</v>
      </c>
    </row>
    <row r="645" spans="19:19" x14ac:dyDescent="0.2">
      <c r="S645" s="1">
        <v>2536</v>
      </c>
    </row>
    <row r="646" spans="19:19" x14ac:dyDescent="0.2">
      <c r="S646" s="1">
        <v>2537</v>
      </c>
    </row>
    <row r="647" spans="19:19" x14ac:dyDescent="0.2">
      <c r="S647" s="1">
        <v>2538</v>
      </c>
    </row>
    <row r="648" spans="19:19" x14ac:dyDescent="0.2">
      <c r="S648" s="1">
        <v>2539</v>
      </c>
    </row>
    <row r="649" spans="19:19" x14ac:dyDescent="0.2">
      <c r="S649" s="1">
        <v>2540</v>
      </c>
    </row>
    <row r="650" spans="19:19" x14ac:dyDescent="0.2">
      <c r="S650" s="1">
        <v>2541</v>
      </c>
    </row>
    <row r="651" spans="19:19" x14ac:dyDescent="0.2">
      <c r="S651" s="1">
        <v>2542</v>
      </c>
    </row>
    <row r="652" spans="19:19" x14ac:dyDescent="0.2">
      <c r="S652" s="1">
        <v>2543</v>
      </c>
    </row>
    <row r="653" spans="19:19" x14ac:dyDescent="0.2">
      <c r="S653" s="1">
        <v>2544</v>
      </c>
    </row>
    <row r="654" spans="19:19" x14ac:dyDescent="0.2">
      <c r="S654" s="1">
        <v>2545</v>
      </c>
    </row>
    <row r="655" spans="19:19" x14ac:dyDescent="0.2">
      <c r="S655" s="1">
        <v>2546</v>
      </c>
    </row>
    <row r="656" spans="19:19" x14ac:dyDescent="0.2">
      <c r="S656" s="1">
        <v>2547</v>
      </c>
    </row>
    <row r="657" spans="19:19" x14ac:dyDescent="0.2">
      <c r="S657" s="1">
        <v>2548</v>
      </c>
    </row>
    <row r="658" spans="19:19" x14ac:dyDescent="0.2">
      <c r="S658" s="1">
        <v>2549</v>
      </c>
    </row>
    <row r="659" spans="19:19" x14ac:dyDescent="0.2">
      <c r="S659" s="1">
        <v>2550</v>
      </c>
    </row>
    <row r="660" spans="19:19" x14ac:dyDescent="0.2">
      <c r="S660" s="1">
        <v>2551</v>
      </c>
    </row>
    <row r="661" spans="19:19" x14ac:dyDescent="0.2">
      <c r="S661" s="1">
        <v>2552</v>
      </c>
    </row>
    <row r="662" spans="19:19" x14ac:dyDescent="0.2">
      <c r="S662" s="1">
        <v>2553</v>
      </c>
    </row>
    <row r="663" spans="19:19" x14ac:dyDescent="0.2">
      <c r="S663" s="1">
        <v>2554</v>
      </c>
    </row>
    <row r="664" spans="19:19" x14ac:dyDescent="0.2">
      <c r="S664" s="1">
        <v>2555</v>
      </c>
    </row>
    <row r="665" spans="19:19" x14ac:dyDescent="0.2">
      <c r="S665" s="1">
        <v>2556</v>
      </c>
    </row>
    <row r="666" spans="19:19" x14ac:dyDescent="0.2">
      <c r="S666" s="1">
        <v>2557</v>
      </c>
    </row>
    <row r="667" spans="19:19" x14ac:dyDescent="0.2">
      <c r="S667" s="1">
        <v>2558</v>
      </c>
    </row>
    <row r="668" spans="19:19" x14ac:dyDescent="0.2">
      <c r="S668" s="1">
        <v>2559</v>
      </c>
    </row>
    <row r="669" spans="19:19" x14ac:dyDescent="0.2">
      <c r="S669" s="1">
        <v>2560</v>
      </c>
    </row>
    <row r="670" spans="19:19" x14ac:dyDescent="0.2">
      <c r="S670" s="1">
        <v>2561</v>
      </c>
    </row>
    <row r="671" spans="19:19" x14ac:dyDescent="0.2">
      <c r="S671" s="1">
        <v>2562</v>
      </c>
    </row>
    <row r="672" spans="19:19" x14ac:dyDescent="0.2">
      <c r="S672" s="1">
        <v>2563</v>
      </c>
    </row>
    <row r="673" spans="19:19" x14ac:dyDescent="0.2">
      <c r="S673" s="1">
        <v>2564</v>
      </c>
    </row>
    <row r="674" spans="19:19" x14ac:dyDescent="0.2">
      <c r="S674" s="1">
        <v>2565</v>
      </c>
    </row>
    <row r="675" spans="19:19" x14ac:dyDescent="0.2">
      <c r="S675" s="1">
        <v>2566</v>
      </c>
    </row>
    <row r="676" spans="19:19" x14ac:dyDescent="0.2">
      <c r="S676" s="1">
        <v>2567</v>
      </c>
    </row>
    <row r="677" spans="19:19" x14ac:dyDescent="0.2">
      <c r="S677" s="1">
        <v>2568</v>
      </c>
    </row>
    <row r="678" spans="19:19" x14ac:dyDescent="0.2">
      <c r="S678" s="1">
        <v>2569</v>
      </c>
    </row>
    <row r="679" spans="19:19" x14ac:dyDescent="0.2">
      <c r="S679" s="1">
        <v>2570</v>
      </c>
    </row>
    <row r="680" spans="19:19" x14ac:dyDescent="0.2">
      <c r="S680" s="1">
        <v>2571</v>
      </c>
    </row>
    <row r="681" spans="19:19" x14ac:dyDescent="0.2">
      <c r="S681" s="1">
        <v>2572</v>
      </c>
    </row>
    <row r="682" spans="19:19" x14ac:dyDescent="0.2">
      <c r="S682" s="1">
        <v>2573</v>
      </c>
    </row>
    <row r="683" spans="19:19" x14ac:dyDescent="0.2">
      <c r="S683" s="1">
        <v>2574</v>
      </c>
    </row>
    <row r="684" spans="19:19" x14ac:dyDescent="0.2">
      <c r="S684" s="1">
        <v>2575</v>
      </c>
    </row>
    <row r="685" spans="19:19" x14ac:dyDescent="0.2">
      <c r="S685" s="1">
        <v>2576</v>
      </c>
    </row>
    <row r="686" spans="19:19" x14ac:dyDescent="0.2">
      <c r="S686" s="1">
        <v>2577</v>
      </c>
    </row>
    <row r="687" spans="19:19" x14ac:dyDescent="0.2">
      <c r="S687" s="1">
        <v>2578</v>
      </c>
    </row>
    <row r="688" spans="19:19" x14ac:dyDescent="0.2">
      <c r="S688" s="1">
        <v>2579</v>
      </c>
    </row>
    <row r="689" spans="19:19" x14ac:dyDescent="0.2">
      <c r="S689" s="1">
        <v>2580</v>
      </c>
    </row>
    <row r="690" spans="19:19" x14ac:dyDescent="0.2">
      <c r="S690" s="1">
        <v>2581</v>
      </c>
    </row>
    <row r="691" spans="19:19" x14ac:dyDescent="0.2">
      <c r="S691" s="1">
        <v>2582</v>
      </c>
    </row>
    <row r="692" spans="19:19" x14ac:dyDescent="0.2">
      <c r="S692" s="1">
        <v>2583</v>
      </c>
    </row>
    <row r="693" spans="19:19" x14ac:dyDescent="0.2">
      <c r="S693" s="1">
        <v>2584</v>
      </c>
    </row>
    <row r="694" spans="19:19" x14ac:dyDescent="0.2">
      <c r="S694" s="1">
        <v>2585</v>
      </c>
    </row>
    <row r="695" spans="19:19" x14ac:dyDescent="0.2">
      <c r="S695" s="1">
        <v>2586</v>
      </c>
    </row>
    <row r="696" spans="19:19" x14ac:dyDescent="0.2">
      <c r="S696" s="1">
        <v>2587</v>
      </c>
    </row>
    <row r="697" spans="19:19" x14ac:dyDescent="0.2">
      <c r="S697" s="1">
        <v>2588</v>
      </c>
    </row>
    <row r="698" spans="19:19" x14ac:dyDescent="0.2">
      <c r="S698" s="1">
        <v>2589</v>
      </c>
    </row>
    <row r="699" spans="19:19" x14ac:dyDescent="0.2">
      <c r="S699" s="1">
        <v>2590</v>
      </c>
    </row>
    <row r="700" spans="19:19" x14ac:dyDescent="0.2">
      <c r="S700" s="1">
        <v>2591</v>
      </c>
    </row>
    <row r="701" spans="19:19" x14ac:dyDescent="0.2">
      <c r="S701" s="1">
        <v>2592</v>
      </c>
    </row>
    <row r="702" spans="19:19" x14ac:dyDescent="0.2">
      <c r="S702" s="1">
        <v>2593</v>
      </c>
    </row>
    <row r="703" spans="19:19" x14ac:dyDescent="0.2">
      <c r="S703" s="1">
        <v>2594</v>
      </c>
    </row>
    <row r="704" spans="19:19" x14ac:dyDescent="0.2">
      <c r="S704" s="1">
        <v>2595</v>
      </c>
    </row>
    <row r="705" spans="19:19" x14ac:dyDescent="0.2">
      <c r="S705" s="1">
        <v>2596</v>
      </c>
    </row>
    <row r="706" spans="19:19" x14ac:dyDescent="0.2">
      <c r="S706" s="1">
        <v>2597</v>
      </c>
    </row>
    <row r="707" spans="19:19" x14ac:dyDescent="0.2">
      <c r="S707" s="1">
        <v>2598</v>
      </c>
    </row>
    <row r="708" spans="19:19" x14ac:dyDescent="0.2">
      <c r="S708" s="1">
        <v>2599</v>
      </c>
    </row>
    <row r="709" spans="19:19" x14ac:dyDescent="0.2">
      <c r="S709" s="1">
        <v>2600</v>
      </c>
    </row>
    <row r="710" spans="19:19" x14ac:dyDescent="0.2">
      <c r="S710" s="1">
        <v>2601</v>
      </c>
    </row>
    <row r="711" spans="19:19" x14ac:dyDescent="0.2">
      <c r="S711" s="1">
        <v>2602</v>
      </c>
    </row>
    <row r="712" spans="19:19" x14ac:dyDescent="0.2">
      <c r="S712" s="1">
        <v>2603</v>
      </c>
    </row>
    <row r="713" spans="19:19" x14ac:dyDescent="0.2">
      <c r="S713" s="1">
        <v>2604</v>
      </c>
    </row>
    <row r="714" spans="19:19" x14ac:dyDescent="0.2">
      <c r="S714" s="1">
        <v>2605</v>
      </c>
    </row>
    <row r="715" spans="19:19" x14ac:dyDescent="0.2">
      <c r="S715" s="1">
        <v>2606</v>
      </c>
    </row>
    <row r="716" spans="19:19" x14ac:dyDescent="0.2">
      <c r="S716" s="1">
        <v>2607</v>
      </c>
    </row>
    <row r="717" spans="19:19" x14ac:dyDescent="0.2">
      <c r="S717" s="1">
        <v>2608</v>
      </c>
    </row>
    <row r="718" spans="19:19" x14ac:dyDescent="0.2">
      <c r="S718" s="1">
        <v>2609</v>
      </c>
    </row>
    <row r="719" spans="19:19" x14ac:dyDescent="0.2">
      <c r="S719" s="1">
        <v>2610</v>
      </c>
    </row>
    <row r="720" spans="19:19" x14ac:dyDescent="0.2">
      <c r="S720" s="1">
        <v>2611</v>
      </c>
    </row>
    <row r="721" spans="19:19" x14ac:dyDescent="0.2">
      <c r="S721" s="1">
        <v>2612</v>
      </c>
    </row>
    <row r="722" spans="19:19" x14ac:dyDescent="0.2">
      <c r="S722" s="1">
        <v>2613</v>
      </c>
    </row>
    <row r="723" spans="19:19" x14ac:dyDescent="0.2">
      <c r="S723" s="1">
        <v>2614</v>
      </c>
    </row>
    <row r="724" spans="19:19" x14ac:dyDescent="0.2">
      <c r="S724" s="1">
        <v>2615</v>
      </c>
    </row>
    <row r="725" spans="19:19" x14ac:dyDescent="0.2">
      <c r="S725" s="1">
        <v>2616</v>
      </c>
    </row>
    <row r="726" spans="19:19" x14ac:dyDescent="0.2">
      <c r="S726" s="1">
        <v>2617</v>
      </c>
    </row>
    <row r="727" spans="19:19" x14ac:dyDescent="0.2">
      <c r="S727" s="1">
        <v>2618</v>
      </c>
    </row>
    <row r="728" spans="19:19" x14ac:dyDescent="0.2">
      <c r="S728" s="1">
        <v>2619</v>
      </c>
    </row>
    <row r="729" spans="19:19" x14ac:dyDescent="0.2">
      <c r="S729" s="1">
        <v>2620</v>
      </c>
    </row>
    <row r="730" spans="19:19" x14ac:dyDescent="0.2">
      <c r="S730" s="1">
        <v>2621</v>
      </c>
    </row>
    <row r="731" spans="19:19" x14ac:dyDescent="0.2">
      <c r="S731" s="1">
        <v>2622</v>
      </c>
    </row>
    <row r="732" spans="19:19" x14ac:dyDescent="0.2">
      <c r="S732" s="1">
        <v>2623</v>
      </c>
    </row>
    <row r="733" spans="19:19" x14ac:dyDescent="0.2">
      <c r="S733" s="1">
        <v>2624</v>
      </c>
    </row>
    <row r="734" spans="19:19" x14ac:dyDescent="0.2">
      <c r="S734" s="1">
        <v>2625</v>
      </c>
    </row>
    <row r="735" spans="19:19" x14ac:dyDescent="0.2">
      <c r="S735" s="1">
        <v>2626</v>
      </c>
    </row>
    <row r="736" spans="19:19" x14ac:dyDescent="0.2">
      <c r="S736" s="1">
        <v>2627</v>
      </c>
    </row>
    <row r="737" spans="19:19" x14ac:dyDescent="0.2">
      <c r="S737" s="1">
        <v>2628</v>
      </c>
    </row>
    <row r="738" spans="19:19" x14ac:dyDescent="0.2">
      <c r="S738" s="1">
        <v>2629</v>
      </c>
    </row>
    <row r="739" spans="19:19" x14ac:dyDescent="0.2">
      <c r="S739" s="1">
        <v>2630</v>
      </c>
    </row>
    <row r="740" spans="19:19" x14ac:dyDescent="0.2">
      <c r="S740" s="1">
        <v>2631</v>
      </c>
    </row>
    <row r="741" spans="19:19" x14ac:dyDescent="0.2">
      <c r="S741" s="1">
        <v>2632</v>
      </c>
    </row>
    <row r="742" spans="19:19" x14ac:dyDescent="0.2">
      <c r="S742" s="1">
        <v>2633</v>
      </c>
    </row>
    <row r="743" spans="19:19" x14ac:dyDescent="0.2">
      <c r="S743" s="1">
        <v>2634</v>
      </c>
    </row>
    <row r="744" spans="19:19" x14ac:dyDescent="0.2">
      <c r="S744" s="1">
        <v>2635</v>
      </c>
    </row>
    <row r="745" spans="19:19" x14ac:dyDescent="0.2">
      <c r="S745" s="1">
        <v>2636</v>
      </c>
    </row>
    <row r="746" spans="19:19" x14ac:dyDescent="0.2">
      <c r="S746" s="1">
        <v>2637</v>
      </c>
    </row>
    <row r="747" spans="19:19" x14ac:dyDescent="0.2">
      <c r="S747" s="1">
        <v>2638</v>
      </c>
    </row>
    <row r="748" spans="19:19" x14ac:dyDescent="0.2">
      <c r="S748" s="1">
        <v>2639</v>
      </c>
    </row>
    <row r="749" spans="19:19" x14ac:dyDescent="0.2">
      <c r="S749" s="1">
        <v>2640</v>
      </c>
    </row>
    <row r="750" spans="19:19" x14ac:dyDescent="0.2">
      <c r="S750" s="1">
        <v>2641</v>
      </c>
    </row>
    <row r="751" spans="19:19" x14ac:dyDescent="0.2">
      <c r="S751" s="1">
        <v>2642</v>
      </c>
    </row>
    <row r="752" spans="19:19" x14ac:dyDescent="0.2">
      <c r="S752" s="1">
        <v>2643</v>
      </c>
    </row>
    <row r="753" spans="19:19" x14ac:dyDescent="0.2">
      <c r="S753" s="1">
        <v>2644</v>
      </c>
    </row>
    <row r="754" spans="19:19" x14ac:dyDescent="0.2">
      <c r="S754" s="1">
        <v>2645</v>
      </c>
    </row>
    <row r="755" spans="19:19" x14ac:dyDescent="0.2">
      <c r="S755" s="1">
        <v>2646</v>
      </c>
    </row>
    <row r="756" spans="19:19" x14ac:dyDescent="0.2">
      <c r="S756" s="1">
        <v>2647</v>
      </c>
    </row>
    <row r="757" spans="19:19" x14ac:dyDescent="0.2">
      <c r="S757" s="1">
        <v>2648</v>
      </c>
    </row>
    <row r="758" spans="19:19" x14ac:dyDescent="0.2">
      <c r="S758" s="1">
        <v>2649</v>
      </c>
    </row>
    <row r="759" spans="19:19" x14ac:dyDescent="0.2">
      <c r="S759" s="1">
        <v>2650</v>
      </c>
    </row>
    <row r="760" spans="19:19" x14ac:dyDescent="0.2">
      <c r="S760" s="1">
        <v>2651</v>
      </c>
    </row>
    <row r="761" spans="19:19" x14ac:dyDescent="0.2">
      <c r="S761" s="1">
        <v>2652</v>
      </c>
    </row>
    <row r="762" spans="19:19" x14ac:dyDescent="0.2">
      <c r="S762" s="1">
        <v>2653</v>
      </c>
    </row>
    <row r="763" spans="19:19" x14ac:dyDescent="0.2">
      <c r="S763" s="1">
        <v>2654</v>
      </c>
    </row>
    <row r="764" spans="19:19" x14ac:dyDescent="0.2">
      <c r="S764" s="1">
        <v>2655</v>
      </c>
    </row>
    <row r="765" spans="19:19" x14ac:dyDescent="0.2">
      <c r="S765" s="1">
        <v>2656</v>
      </c>
    </row>
    <row r="766" spans="19:19" x14ac:dyDescent="0.2">
      <c r="S766" s="1">
        <v>2657</v>
      </c>
    </row>
    <row r="767" spans="19:19" x14ac:dyDescent="0.2">
      <c r="S767" s="1">
        <v>2658</v>
      </c>
    </row>
    <row r="768" spans="19:19" x14ac:dyDescent="0.2">
      <c r="S768" s="1">
        <v>2659</v>
      </c>
    </row>
    <row r="769" spans="19:19" x14ac:dyDescent="0.2">
      <c r="S769" s="1">
        <v>2660</v>
      </c>
    </row>
    <row r="770" spans="19:19" x14ac:dyDescent="0.2">
      <c r="S770" s="1">
        <v>2661</v>
      </c>
    </row>
    <row r="771" spans="19:19" x14ac:dyDescent="0.2">
      <c r="S771" s="1">
        <v>2662</v>
      </c>
    </row>
    <row r="772" spans="19:19" x14ac:dyDescent="0.2">
      <c r="S772" s="1">
        <v>2663</v>
      </c>
    </row>
    <row r="773" spans="19:19" x14ac:dyDescent="0.2">
      <c r="S773" s="1">
        <v>2664</v>
      </c>
    </row>
    <row r="774" spans="19:19" x14ac:dyDescent="0.2">
      <c r="S774" s="1">
        <v>2665</v>
      </c>
    </row>
    <row r="775" spans="19:19" x14ac:dyDescent="0.2">
      <c r="S775" s="1">
        <v>2666</v>
      </c>
    </row>
    <row r="776" spans="19:19" x14ac:dyDescent="0.2">
      <c r="S776" s="1">
        <v>2667</v>
      </c>
    </row>
    <row r="777" spans="19:19" x14ac:dyDescent="0.2">
      <c r="S777" s="1">
        <v>2668</v>
      </c>
    </row>
    <row r="778" spans="19:19" x14ac:dyDescent="0.2">
      <c r="S778" s="1">
        <v>2669</v>
      </c>
    </row>
    <row r="779" spans="19:19" x14ac:dyDescent="0.2">
      <c r="S779" s="1">
        <v>2670</v>
      </c>
    </row>
    <row r="780" spans="19:19" x14ac:dyDescent="0.2">
      <c r="S780" s="1">
        <v>2671</v>
      </c>
    </row>
    <row r="781" spans="19:19" x14ac:dyDescent="0.2">
      <c r="S781" s="1">
        <v>2672</v>
      </c>
    </row>
    <row r="782" spans="19:19" x14ac:dyDescent="0.2">
      <c r="S782" s="1">
        <v>2673</v>
      </c>
    </row>
    <row r="783" spans="19:19" x14ac:dyDescent="0.2">
      <c r="S783" s="1">
        <v>2674</v>
      </c>
    </row>
    <row r="784" spans="19:19" x14ac:dyDescent="0.2">
      <c r="S784" s="1">
        <v>2675</v>
      </c>
    </row>
    <row r="785" spans="19:19" x14ac:dyDescent="0.2">
      <c r="S785" s="1">
        <v>2676</v>
      </c>
    </row>
    <row r="786" spans="19:19" x14ac:dyDescent="0.2">
      <c r="S786" s="1">
        <v>2677</v>
      </c>
    </row>
    <row r="787" spans="19:19" x14ac:dyDescent="0.2">
      <c r="S787" s="1">
        <v>2678</v>
      </c>
    </row>
    <row r="788" spans="19:19" x14ac:dyDescent="0.2">
      <c r="S788" s="1">
        <v>2679</v>
      </c>
    </row>
    <row r="789" spans="19:19" x14ac:dyDescent="0.2">
      <c r="S789" s="1">
        <v>2680</v>
      </c>
    </row>
    <row r="790" spans="19:19" x14ac:dyDescent="0.2">
      <c r="S790" s="1">
        <v>2681</v>
      </c>
    </row>
    <row r="791" spans="19:19" x14ac:dyDescent="0.2">
      <c r="S791" s="1">
        <v>2682</v>
      </c>
    </row>
    <row r="792" spans="19:19" x14ac:dyDescent="0.2">
      <c r="S792" s="1">
        <v>2683</v>
      </c>
    </row>
    <row r="793" spans="19:19" x14ac:dyDescent="0.2">
      <c r="S793" s="1">
        <v>2684</v>
      </c>
    </row>
    <row r="794" spans="19:19" x14ac:dyDescent="0.2">
      <c r="S794" s="1">
        <v>2685</v>
      </c>
    </row>
    <row r="795" spans="19:19" x14ac:dyDescent="0.2">
      <c r="S795" s="1">
        <v>2686</v>
      </c>
    </row>
    <row r="796" spans="19:19" x14ac:dyDescent="0.2">
      <c r="S796" s="1">
        <v>2687</v>
      </c>
    </row>
    <row r="797" spans="19:19" x14ac:dyDescent="0.2">
      <c r="S797" s="1">
        <v>2688</v>
      </c>
    </row>
    <row r="798" spans="19:19" x14ac:dyDescent="0.2">
      <c r="S798" s="1">
        <v>2689</v>
      </c>
    </row>
    <row r="799" spans="19:19" x14ac:dyDescent="0.2">
      <c r="S799" s="1">
        <v>2690</v>
      </c>
    </row>
    <row r="800" spans="19:19" x14ac:dyDescent="0.2">
      <c r="S800" s="1">
        <v>2691</v>
      </c>
    </row>
    <row r="801" spans="19:19" x14ac:dyDescent="0.2">
      <c r="S801" s="1">
        <v>2692</v>
      </c>
    </row>
    <row r="802" spans="19:19" x14ac:dyDescent="0.2">
      <c r="S802" s="1">
        <v>2693</v>
      </c>
    </row>
    <row r="803" spans="19:19" x14ac:dyDescent="0.2">
      <c r="S803" s="1">
        <v>2694</v>
      </c>
    </row>
    <row r="804" spans="19:19" x14ac:dyDescent="0.2">
      <c r="S804" s="1">
        <v>2695</v>
      </c>
    </row>
    <row r="805" spans="19:19" x14ac:dyDescent="0.2">
      <c r="S805" s="1">
        <v>2696</v>
      </c>
    </row>
    <row r="806" spans="19:19" x14ac:dyDescent="0.2">
      <c r="S806" s="1">
        <v>2697</v>
      </c>
    </row>
    <row r="807" spans="19:19" x14ac:dyDescent="0.2">
      <c r="S807" s="1">
        <v>2698</v>
      </c>
    </row>
    <row r="808" spans="19:19" x14ac:dyDescent="0.2">
      <c r="S808" s="1">
        <v>2699</v>
      </c>
    </row>
    <row r="809" spans="19:19" x14ac:dyDescent="0.2">
      <c r="S809" s="1">
        <v>2700</v>
      </c>
    </row>
    <row r="810" spans="19:19" x14ac:dyDescent="0.2">
      <c r="S810" s="1">
        <v>2701</v>
      </c>
    </row>
    <row r="811" spans="19:19" x14ac:dyDescent="0.2">
      <c r="S811" s="1">
        <v>2702</v>
      </c>
    </row>
    <row r="812" spans="19:19" x14ac:dyDescent="0.2">
      <c r="S812" s="1">
        <v>2703</v>
      </c>
    </row>
    <row r="813" spans="19:19" x14ac:dyDescent="0.2">
      <c r="S813" s="1">
        <v>2704</v>
      </c>
    </row>
    <row r="814" spans="19:19" x14ac:dyDescent="0.2">
      <c r="S814" s="1">
        <v>2705</v>
      </c>
    </row>
    <row r="815" spans="19:19" x14ac:dyDescent="0.2">
      <c r="S815" s="1">
        <v>2706</v>
      </c>
    </row>
    <row r="816" spans="19:19" x14ac:dyDescent="0.2">
      <c r="S816" s="1">
        <v>2707</v>
      </c>
    </row>
    <row r="817" spans="19:19" x14ac:dyDescent="0.2">
      <c r="S817" s="1">
        <v>2708</v>
      </c>
    </row>
    <row r="818" spans="19:19" x14ac:dyDescent="0.2">
      <c r="S818" s="1">
        <v>2709</v>
      </c>
    </row>
    <row r="819" spans="19:19" x14ac:dyDescent="0.2">
      <c r="S819" s="1">
        <v>2710</v>
      </c>
    </row>
    <row r="820" spans="19:19" x14ac:dyDescent="0.2">
      <c r="S820" s="1">
        <v>2711</v>
      </c>
    </row>
    <row r="821" spans="19:19" x14ac:dyDescent="0.2">
      <c r="S821" s="1">
        <v>2712</v>
      </c>
    </row>
    <row r="822" spans="19:19" x14ac:dyDescent="0.2">
      <c r="S822" s="1">
        <v>2713</v>
      </c>
    </row>
    <row r="823" spans="19:19" x14ac:dyDescent="0.2">
      <c r="S823" s="1">
        <v>2714</v>
      </c>
    </row>
    <row r="824" spans="19:19" x14ac:dyDescent="0.2">
      <c r="S824" s="1">
        <v>2715</v>
      </c>
    </row>
    <row r="825" spans="19:19" x14ac:dyDescent="0.2">
      <c r="S825" s="1">
        <v>2716</v>
      </c>
    </row>
    <row r="826" spans="19:19" x14ac:dyDescent="0.2">
      <c r="S826" s="1">
        <v>2717</v>
      </c>
    </row>
    <row r="827" spans="19:19" x14ac:dyDescent="0.2">
      <c r="S827" s="1">
        <v>2718</v>
      </c>
    </row>
    <row r="828" spans="19:19" x14ac:dyDescent="0.2">
      <c r="S828" s="1">
        <v>2719</v>
      </c>
    </row>
    <row r="829" spans="19:19" x14ac:dyDescent="0.2">
      <c r="S829" s="1">
        <v>2720</v>
      </c>
    </row>
    <row r="830" spans="19:19" x14ac:dyDescent="0.2">
      <c r="S830" s="1">
        <v>2721</v>
      </c>
    </row>
    <row r="831" spans="19:19" x14ac:dyDescent="0.2">
      <c r="S831" s="1">
        <v>2722</v>
      </c>
    </row>
    <row r="832" spans="19:19" x14ac:dyDescent="0.2">
      <c r="S832" s="1">
        <v>2723</v>
      </c>
    </row>
    <row r="833" spans="19:19" x14ac:dyDescent="0.2">
      <c r="S833" s="1">
        <v>2724</v>
      </c>
    </row>
    <row r="834" spans="19:19" x14ac:dyDescent="0.2">
      <c r="S834" s="1">
        <v>2725</v>
      </c>
    </row>
    <row r="835" spans="19:19" x14ac:dyDescent="0.2">
      <c r="S835" s="1">
        <v>2726</v>
      </c>
    </row>
    <row r="836" spans="19:19" x14ac:dyDescent="0.2">
      <c r="S836" s="1">
        <v>2727</v>
      </c>
    </row>
    <row r="837" spans="19:19" x14ac:dyDescent="0.2">
      <c r="S837" s="1">
        <v>2728</v>
      </c>
    </row>
    <row r="838" spans="19:19" x14ac:dyDescent="0.2">
      <c r="S838" s="1">
        <v>2729</v>
      </c>
    </row>
    <row r="839" spans="19:19" x14ac:dyDescent="0.2">
      <c r="S839" s="1">
        <v>2730</v>
      </c>
    </row>
    <row r="840" spans="19:19" x14ac:dyDescent="0.2">
      <c r="S840" s="1">
        <v>2731</v>
      </c>
    </row>
    <row r="841" spans="19:19" x14ac:dyDescent="0.2">
      <c r="S841" s="1">
        <v>2732</v>
      </c>
    </row>
    <row r="842" spans="19:19" x14ac:dyDescent="0.2">
      <c r="S842" s="1">
        <v>2733</v>
      </c>
    </row>
    <row r="843" spans="19:19" x14ac:dyDescent="0.2">
      <c r="S843" s="1">
        <v>2734</v>
      </c>
    </row>
    <row r="844" spans="19:19" x14ac:dyDescent="0.2">
      <c r="S844" s="1">
        <v>2735</v>
      </c>
    </row>
    <row r="845" spans="19:19" x14ac:dyDescent="0.2">
      <c r="S845" s="1">
        <v>2736</v>
      </c>
    </row>
    <row r="846" spans="19:19" x14ac:dyDescent="0.2">
      <c r="S846" s="1">
        <v>2737</v>
      </c>
    </row>
    <row r="847" spans="19:19" x14ac:dyDescent="0.2">
      <c r="S847" s="1">
        <v>2738</v>
      </c>
    </row>
    <row r="848" spans="19:19" x14ac:dyDescent="0.2">
      <c r="S848" s="1">
        <v>2739</v>
      </c>
    </row>
    <row r="849" spans="19:19" x14ac:dyDescent="0.2">
      <c r="S849" s="1">
        <v>2740</v>
      </c>
    </row>
    <row r="850" spans="19:19" x14ac:dyDescent="0.2">
      <c r="S850" s="1">
        <v>2741</v>
      </c>
    </row>
    <row r="851" spans="19:19" x14ac:dyDescent="0.2">
      <c r="S851" s="1">
        <v>2742</v>
      </c>
    </row>
    <row r="852" spans="19:19" x14ac:dyDescent="0.2">
      <c r="S852" s="1">
        <v>2743</v>
      </c>
    </row>
    <row r="853" spans="19:19" x14ac:dyDescent="0.2">
      <c r="S853" s="1">
        <v>2744</v>
      </c>
    </row>
    <row r="854" spans="19:19" x14ac:dyDescent="0.2">
      <c r="S854" s="1">
        <v>2745</v>
      </c>
    </row>
    <row r="855" spans="19:19" x14ac:dyDescent="0.2">
      <c r="S855" s="1">
        <v>2746</v>
      </c>
    </row>
    <row r="856" spans="19:19" x14ac:dyDescent="0.2">
      <c r="S856" s="1">
        <v>2747</v>
      </c>
    </row>
    <row r="857" spans="19:19" x14ac:dyDescent="0.2">
      <c r="S857" s="1">
        <v>2748</v>
      </c>
    </row>
    <row r="858" spans="19:19" x14ac:dyDescent="0.2">
      <c r="S858" s="1">
        <v>2749</v>
      </c>
    </row>
    <row r="859" spans="19:19" x14ac:dyDescent="0.2">
      <c r="S859" s="1">
        <v>2750</v>
      </c>
    </row>
    <row r="860" spans="19:19" x14ac:dyDescent="0.2">
      <c r="S860" s="1">
        <v>2751</v>
      </c>
    </row>
    <row r="861" spans="19:19" x14ac:dyDescent="0.2">
      <c r="S861" s="1">
        <v>2752</v>
      </c>
    </row>
    <row r="862" spans="19:19" x14ac:dyDescent="0.2">
      <c r="S862" s="1">
        <v>2753</v>
      </c>
    </row>
    <row r="863" spans="19:19" x14ac:dyDescent="0.2">
      <c r="S863" s="1">
        <v>2754</v>
      </c>
    </row>
    <row r="864" spans="19:19" x14ac:dyDescent="0.2">
      <c r="S864" s="1">
        <v>2755</v>
      </c>
    </row>
    <row r="865" spans="19:19" x14ac:dyDescent="0.2">
      <c r="S865" s="1">
        <v>2756</v>
      </c>
    </row>
    <row r="866" spans="19:19" x14ac:dyDescent="0.2">
      <c r="S866" s="1">
        <v>2757</v>
      </c>
    </row>
    <row r="867" spans="19:19" x14ac:dyDescent="0.2">
      <c r="S867" s="1">
        <v>2758</v>
      </c>
    </row>
    <row r="868" spans="19:19" x14ac:dyDescent="0.2">
      <c r="S868" s="1">
        <v>2759</v>
      </c>
    </row>
    <row r="869" spans="19:19" x14ac:dyDescent="0.2">
      <c r="S869" s="1">
        <v>2760</v>
      </c>
    </row>
    <row r="870" spans="19:19" x14ac:dyDescent="0.2">
      <c r="S870" s="1">
        <v>2761</v>
      </c>
    </row>
    <row r="871" spans="19:19" x14ac:dyDescent="0.2">
      <c r="S871" s="1">
        <v>2762</v>
      </c>
    </row>
    <row r="872" spans="19:19" x14ac:dyDescent="0.2">
      <c r="S872" s="1">
        <v>2763</v>
      </c>
    </row>
    <row r="873" spans="19:19" x14ac:dyDescent="0.2">
      <c r="S873" s="1">
        <v>2764</v>
      </c>
    </row>
    <row r="874" spans="19:19" x14ac:dyDescent="0.2">
      <c r="S874" s="1">
        <v>2765</v>
      </c>
    </row>
    <row r="875" spans="19:19" x14ac:dyDescent="0.2">
      <c r="S875" s="1">
        <v>2766</v>
      </c>
    </row>
    <row r="876" spans="19:19" x14ac:dyDescent="0.2">
      <c r="S876" s="1">
        <v>2767</v>
      </c>
    </row>
    <row r="877" spans="19:19" x14ac:dyDescent="0.2">
      <c r="S877" s="1">
        <v>2768</v>
      </c>
    </row>
    <row r="878" spans="19:19" x14ac:dyDescent="0.2">
      <c r="S878" s="1">
        <v>2769</v>
      </c>
    </row>
    <row r="879" spans="19:19" x14ac:dyDescent="0.2">
      <c r="S879" s="1">
        <v>2770</v>
      </c>
    </row>
    <row r="880" spans="19:19" x14ac:dyDescent="0.2">
      <c r="S880" s="1">
        <v>2771</v>
      </c>
    </row>
    <row r="881" spans="19:19" x14ac:dyDescent="0.2">
      <c r="S881" s="1">
        <v>2772</v>
      </c>
    </row>
    <row r="882" spans="19:19" x14ac:dyDescent="0.2">
      <c r="S882" s="1">
        <v>2773</v>
      </c>
    </row>
    <row r="883" spans="19:19" x14ac:dyDescent="0.2">
      <c r="S883" s="1">
        <v>2774</v>
      </c>
    </row>
    <row r="884" spans="19:19" x14ac:dyDescent="0.2">
      <c r="S884" s="1">
        <v>2775</v>
      </c>
    </row>
    <row r="885" spans="19:19" x14ac:dyDescent="0.2">
      <c r="S885" s="1">
        <v>2776</v>
      </c>
    </row>
    <row r="886" spans="19:19" x14ac:dyDescent="0.2">
      <c r="S886" s="1">
        <v>2777</v>
      </c>
    </row>
    <row r="887" spans="19:19" x14ac:dyDescent="0.2">
      <c r="S887" s="1">
        <v>2778</v>
      </c>
    </row>
    <row r="888" spans="19:19" x14ac:dyDescent="0.2">
      <c r="S888" s="1">
        <v>2779</v>
      </c>
    </row>
    <row r="889" spans="19:19" x14ac:dyDescent="0.2">
      <c r="S889" s="1">
        <v>2780</v>
      </c>
    </row>
    <row r="890" spans="19:19" x14ac:dyDescent="0.2">
      <c r="S890" s="1">
        <v>2781</v>
      </c>
    </row>
    <row r="891" spans="19:19" x14ac:dyDescent="0.2">
      <c r="S891" s="1">
        <v>2782</v>
      </c>
    </row>
    <row r="892" spans="19:19" x14ac:dyDescent="0.2">
      <c r="S892" s="1">
        <v>2783</v>
      </c>
    </row>
    <row r="893" spans="19:19" x14ac:dyDescent="0.2">
      <c r="S893" s="1">
        <v>2784</v>
      </c>
    </row>
    <row r="894" spans="19:19" x14ac:dyDescent="0.2">
      <c r="S894" s="1">
        <v>2785</v>
      </c>
    </row>
    <row r="895" spans="19:19" x14ac:dyDescent="0.2">
      <c r="S895" s="1">
        <v>2786</v>
      </c>
    </row>
    <row r="896" spans="19:19" x14ac:dyDescent="0.2">
      <c r="S896" s="1">
        <v>2787</v>
      </c>
    </row>
    <row r="897" spans="19:19" x14ac:dyDescent="0.2">
      <c r="S897" s="1">
        <v>2788</v>
      </c>
    </row>
    <row r="898" spans="19:19" x14ac:dyDescent="0.2">
      <c r="S898" s="1">
        <v>2789</v>
      </c>
    </row>
    <row r="899" spans="19:19" x14ac:dyDescent="0.2">
      <c r="S899" s="1">
        <v>2790</v>
      </c>
    </row>
    <row r="900" spans="19:19" x14ac:dyDescent="0.2">
      <c r="S900" s="1">
        <v>2791</v>
      </c>
    </row>
    <row r="901" spans="19:19" x14ac:dyDescent="0.2">
      <c r="S901" s="1">
        <v>2792</v>
      </c>
    </row>
    <row r="902" spans="19:19" x14ac:dyDescent="0.2">
      <c r="S902" s="1">
        <v>2793</v>
      </c>
    </row>
    <row r="903" spans="19:19" x14ac:dyDescent="0.2">
      <c r="S903" s="1">
        <v>2794</v>
      </c>
    </row>
    <row r="904" spans="19:19" x14ac:dyDescent="0.2">
      <c r="S904" s="1">
        <v>2795</v>
      </c>
    </row>
    <row r="905" spans="19:19" x14ac:dyDescent="0.2">
      <c r="S905" s="1">
        <v>2796</v>
      </c>
    </row>
    <row r="906" spans="19:19" x14ac:dyDescent="0.2">
      <c r="S906" s="1">
        <v>2797</v>
      </c>
    </row>
    <row r="907" spans="19:19" x14ac:dyDescent="0.2">
      <c r="S907" s="1">
        <v>2798</v>
      </c>
    </row>
    <row r="908" spans="19:19" x14ac:dyDescent="0.2">
      <c r="S908" s="1">
        <v>2799</v>
      </c>
    </row>
    <row r="909" spans="19:19" x14ac:dyDescent="0.2">
      <c r="S909" s="1">
        <v>2800</v>
      </c>
    </row>
    <row r="910" spans="19:19" x14ac:dyDescent="0.2">
      <c r="S910" s="1">
        <v>2801</v>
      </c>
    </row>
    <row r="911" spans="19:19" x14ac:dyDescent="0.2">
      <c r="S911" s="1">
        <v>2802</v>
      </c>
    </row>
    <row r="912" spans="19:19" x14ac:dyDescent="0.2">
      <c r="S912" s="1">
        <v>2803</v>
      </c>
    </row>
    <row r="913" spans="19:19" x14ac:dyDescent="0.2">
      <c r="S913" s="1">
        <v>2804</v>
      </c>
    </row>
    <row r="914" spans="19:19" x14ac:dyDescent="0.2">
      <c r="S914" s="1">
        <v>2805</v>
      </c>
    </row>
    <row r="915" spans="19:19" x14ac:dyDescent="0.2">
      <c r="S915" s="1">
        <v>2806</v>
      </c>
    </row>
    <row r="916" spans="19:19" x14ac:dyDescent="0.2">
      <c r="S916" s="1">
        <v>2807</v>
      </c>
    </row>
    <row r="917" spans="19:19" x14ac:dyDescent="0.2">
      <c r="S917" s="1">
        <v>2808</v>
      </c>
    </row>
    <row r="918" spans="19:19" x14ac:dyDescent="0.2">
      <c r="S918" s="1">
        <v>2809</v>
      </c>
    </row>
    <row r="919" spans="19:19" x14ac:dyDescent="0.2">
      <c r="S919" s="1">
        <v>2810</v>
      </c>
    </row>
    <row r="920" spans="19:19" x14ac:dyDescent="0.2">
      <c r="S920" s="1">
        <v>2811</v>
      </c>
    </row>
    <row r="921" spans="19:19" x14ac:dyDescent="0.2">
      <c r="S921" s="1">
        <v>2812</v>
      </c>
    </row>
    <row r="922" spans="19:19" x14ac:dyDescent="0.2">
      <c r="S922" s="1">
        <v>2813</v>
      </c>
    </row>
    <row r="923" spans="19:19" x14ac:dyDescent="0.2">
      <c r="S923" s="1">
        <v>2814</v>
      </c>
    </row>
    <row r="924" spans="19:19" x14ac:dyDescent="0.2">
      <c r="S924" s="1">
        <v>2815</v>
      </c>
    </row>
    <row r="925" spans="19:19" x14ac:dyDescent="0.2">
      <c r="S925" s="1">
        <v>2816</v>
      </c>
    </row>
    <row r="926" spans="19:19" x14ac:dyDescent="0.2">
      <c r="S926" s="1">
        <v>2817</v>
      </c>
    </row>
    <row r="927" spans="19:19" x14ac:dyDescent="0.2">
      <c r="S927" s="1">
        <v>2818</v>
      </c>
    </row>
    <row r="928" spans="19:19" x14ac:dyDescent="0.2">
      <c r="S928" s="1">
        <v>2819</v>
      </c>
    </row>
    <row r="929" spans="19:19" x14ac:dyDescent="0.2">
      <c r="S929" s="1">
        <v>2820</v>
      </c>
    </row>
    <row r="930" spans="19:19" x14ac:dyDescent="0.2">
      <c r="S930" s="1">
        <v>2821</v>
      </c>
    </row>
    <row r="931" spans="19:19" x14ac:dyDescent="0.2">
      <c r="S931" s="1">
        <v>2822</v>
      </c>
    </row>
    <row r="932" spans="19:19" x14ac:dyDescent="0.2">
      <c r="S932" s="1">
        <v>2823</v>
      </c>
    </row>
    <row r="933" spans="19:19" x14ac:dyDescent="0.2">
      <c r="S933" s="1">
        <v>2824</v>
      </c>
    </row>
    <row r="934" spans="19:19" x14ac:dyDescent="0.2">
      <c r="S934" s="1">
        <v>2825</v>
      </c>
    </row>
    <row r="935" spans="19:19" x14ac:dyDescent="0.2">
      <c r="S935" s="1">
        <v>2826</v>
      </c>
    </row>
    <row r="936" spans="19:19" x14ac:dyDescent="0.2">
      <c r="S936" s="1">
        <v>2827</v>
      </c>
    </row>
    <row r="937" spans="19:19" x14ac:dyDescent="0.2">
      <c r="S937" s="1">
        <v>2828</v>
      </c>
    </row>
    <row r="938" spans="19:19" x14ac:dyDescent="0.2">
      <c r="S938" s="1">
        <v>2829</v>
      </c>
    </row>
    <row r="939" spans="19:19" x14ac:dyDescent="0.2">
      <c r="S939" s="1">
        <v>2830</v>
      </c>
    </row>
    <row r="940" spans="19:19" x14ac:dyDescent="0.2">
      <c r="S940" s="1">
        <v>2831</v>
      </c>
    </row>
    <row r="941" spans="19:19" x14ac:dyDescent="0.2">
      <c r="S941" s="1">
        <v>2832</v>
      </c>
    </row>
    <row r="942" spans="19:19" x14ac:dyDescent="0.2">
      <c r="S942" s="1">
        <v>2833</v>
      </c>
    </row>
    <row r="943" spans="19:19" x14ac:dyDescent="0.2">
      <c r="S943" s="1">
        <v>2834</v>
      </c>
    </row>
    <row r="944" spans="19:19" x14ac:dyDescent="0.2">
      <c r="S944" s="1">
        <v>2835</v>
      </c>
    </row>
    <row r="945" spans="19:19" x14ac:dyDescent="0.2">
      <c r="S945" s="1">
        <v>2836</v>
      </c>
    </row>
    <row r="946" spans="19:19" x14ac:dyDescent="0.2">
      <c r="S946" s="1">
        <v>2837</v>
      </c>
    </row>
    <row r="947" spans="19:19" x14ac:dyDescent="0.2">
      <c r="S947" s="1">
        <v>2838</v>
      </c>
    </row>
    <row r="948" spans="19:19" x14ac:dyDescent="0.2">
      <c r="S948" s="1">
        <v>2839</v>
      </c>
    </row>
    <row r="949" spans="19:19" x14ac:dyDescent="0.2">
      <c r="S949" s="1">
        <v>2840</v>
      </c>
    </row>
    <row r="950" spans="19:19" x14ac:dyDescent="0.2">
      <c r="S950" s="1">
        <v>2841</v>
      </c>
    </row>
    <row r="951" spans="19:19" x14ac:dyDescent="0.2">
      <c r="S951" s="1">
        <v>2842</v>
      </c>
    </row>
    <row r="952" spans="19:19" x14ac:dyDescent="0.2">
      <c r="S952" s="1">
        <v>2843</v>
      </c>
    </row>
    <row r="953" spans="19:19" x14ac:dyDescent="0.2">
      <c r="S953" s="1">
        <v>2844</v>
      </c>
    </row>
    <row r="954" spans="19:19" x14ac:dyDescent="0.2">
      <c r="S954" s="1">
        <v>2845</v>
      </c>
    </row>
    <row r="955" spans="19:19" x14ac:dyDescent="0.2">
      <c r="S955" s="1">
        <v>2846</v>
      </c>
    </row>
    <row r="956" spans="19:19" x14ac:dyDescent="0.2">
      <c r="S956" s="1">
        <v>2847</v>
      </c>
    </row>
    <row r="957" spans="19:19" x14ac:dyDescent="0.2">
      <c r="S957" s="1">
        <v>2848</v>
      </c>
    </row>
    <row r="958" spans="19:19" x14ac:dyDescent="0.2">
      <c r="S958" s="1">
        <v>2849</v>
      </c>
    </row>
    <row r="959" spans="19:19" x14ac:dyDescent="0.2">
      <c r="S959" s="1">
        <v>2850</v>
      </c>
    </row>
    <row r="960" spans="19:19" x14ac:dyDescent="0.2">
      <c r="S960" s="1">
        <v>2851</v>
      </c>
    </row>
    <row r="961" spans="19:19" x14ac:dyDescent="0.2">
      <c r="S961" s="1">
        <v>2852</v>
      </c>
    </row>
    <row r="962" spans="19:19" x14ac:dyDescent="0.2">
      <c r="S962" s="1">
        <v>2853</v>
      </c>
    </row>
    <row r="963" spans="19:19" x14ac:dyDescent="0.2">
      <c r="S963" s="1">
        <v>2854</v>
      </c>
    </row>
    <row r="964" spans="19:19" x14ac:dyDescent="0.2">
      <c r="S964" s="1">
        <v>2855</v>
      </c>
    </row>
    <row r="965" spans="19:19" x14ac:dyDescent="0.2">
      <c r="S965" s="1">
        <v>2856</v>
      </c>
    </row>
    <row r="966" spans="19:19" x14ac:dyDescent="0.2">
      <c r="S966" s="1">
        <v>2857</v>
      </c>
    </row>
    <row r="967" spans="19:19" x14ac:dyDescent="0.2">
      <c r="S967" s="1">
        <v>2858</v>
      </c>
    </row>
    <row r="968" spans="19:19" x14ac:dyDescent="0.2">
      <c r="S968" s="1">
        <v>2859</v>
      </c>
    </row>
    <row r="969" spans="19:19" x14ac:dyDescent="0.2">
      <c r="S969" s="1">
        <v>2860</v>
      </c>
    </row>
    <row r="970" spans="19:19" x14ac:dyDescent="0.2">
      <c r="S970" s="1">
        <v>2861</v>
      </c>
    </row>
    <row r="971" spans="19:19" x14ac:dyDescent="0.2">
      <c r="S971" s="1">
        <v>2862</v>
      </c>
    </row>
    <row r="972" spans="19:19" x14ac:dyDescent="0.2">
      <c r="S972" s="1">
        <v>2863</v>
      </c>
    </row>
    <row r="973" spans="19:19" x14ac:dyDescent="0.2">
      <c r="S973" s="1">
        <v>2864</v>
      </c>
    </row>
    <row r="974" spans="19:19" x14ac:dyDescent="0.2">
      <c r="S974" s="1">
        <v>2865</v>
      </c>
    </row>
    <row r="975" spans="19:19" x14ac:dyDescent="0.2">
      <c r="S975" s="1">
        <v>2866</v>
      </c>
    </row>
    <row r="976" spans="19:19" x14ac:dyDescent="0.2">
      <c r="S976" s="1">
        <v>2867</v>
      </c>
    </row>
    <row r="977" spans="19:19" x14ac:dyDescent="0.2">
      <c r="S977" s="1">
        <v>2868</v>
      </c>
    </row>
    <row r="978" spans="19:19" x14ac:dyDescent="0.2">
      <c r="S978" s="1">
        <v>2869</v>
      </c>
    </row>
    <row r="979" spans="19:19" x14ac:dyDescent="0.2">
      <c r="S979" s="1">
        <v>2870</v>
      </c>
    </row>
    <row r="980" spans="19:19" x14ac:dyDescent="0.2">
      <c r="S980" s="1">
        <v>2871</v>
      </c>
    </row>
    <row r="981" spans="19:19" x14ac:dyDescent="0.2">
      <c r="S981" s="1">
        <v>2872</v>
      </c>
    </row>
    <row r="982" spans="19:19" x14ac:dyDescent="0.2">
      <c r="S982" s="1">
        <v>2873</v>
      </c>
    </row>
    <row r="983" spans="19:19" x14ac:dyDescent="0.2">
      <c r="S983" s="1">
        <v>2874</v>
      </c>
    </row>
    <row r="984" spans="19:19" x14ac:dyDescent="0.2">
      <c r="S984" s="1">
        <v>2875</v>
      </c>
    </row>
    <row r="985" spans="19:19" x14ac:dyDescent="0.2">
      <c r="S985" s="1">
        <v>2876</v>
      </c>
    </row>
    <row r="986" spans="19:19" x14ac:dyDescent="0.2">
      <c r="S986" s="1">
        <v>2877</v>
      </c>
    </row>
    <row r="987" spans="19:19" x14ac:dyDescent="0.2">
      <c r="S987" s="1">
        <v>2878</v>
      </c>
    </row>
    <row r="988" spans="19:19" x14ac:dyDescent="0.2">
      <c r="S988" s="1">
        <v>2879</v>
      </c>
    </row>
    <row r="989" spans="19:19" x14ac:dyDescent="0.2">
      <c r="S989" s="1">
        <v>2880</v>
      </c>
    </row>
    <row r="990" spans="19:19" x14ac:dyDescent="0.2">
      <c r="S990" s="1">
        <v>2881</v>
      </c>
    </row>
    <row r="991" spans="19:19" x14ac:dyDescent="0.2">
      <c r="S991" s="1">
        <v>2882</v>
      </c>
    </row>
    <row r="992" spans="19:19" x14ac:dyDescent="0.2">
      <c r="S992" s="1">
        <v>2883</v>
      </c>
    </row>
    <row r="993" spans="19:19" x14ac:dyDescent="0.2">
      <c r="S993" s="1">
        <v>2884</v>
      </c>
    </row>
    <row r="994" spans="19:19" x14ac:dyDescent="0.2">
      <c r="S994" s="1">
        <v>2885</v>
      </c>
    </row>
    <row r="995" spans="19:19" x14ac:dyDescent="0.2">
      <c r="S995" s="1">
        <v>2886</v>
      </c>
    </row>
    <row r="996" spans="19:19" x14ac:dyDescent="0.2">
      <c r="S996" s="1">
        <v>2887</v>
      </c>
    </row>
    <row r="997" spans="19:19" x14ac:dyDescent="0.2">
      <c r="S997" s="1">
        <v>2888</v>
      </c>
    </row>
    <row r="998" spans="19:19" x14ac:dyDescent="0.2">
      <c r="S998" s="1">
        <v>2889</v>
      </c>
    </row>
    <row r="999" spans="19:19" x14ac:dyDescent="0.2">
      <c r="S999" s="1">
        <v>2890</v>
      </c>
    </row>
    <row r="1000" spans="19:19" x14ac:dyDescent="0.2">
      <c r="S1000" s="1">
        <v>2891</v>
      </c>
    </row>
    <row r="1001" spans="19:19" x14ac:dyDescent="0.2">
      <c r="S1001" s="1">
        <v>2892</v>
      </c>
    </row>
    <row r="1002" spans="19:19" x14ac:dyDescent="0.2">
      <c r="S1002" s="1">
        <v>2893</v>
      </c>
    </row>
    <row r="1003" spans="19:19" x14ac:dyDescent="0.2">
      <c r="S1003" s="1">
        <v>2894</v>
      </c>
    </row>
    <row r="1004" spans="19:19" x14ac:dyDescent="0.2">
      <c r="S1004" s="1">
        <v>2895</v>
      </c>
    </row>
    <row r="1005" spans="19:19" x14ac:dyDescent="0.2">
      <c r="S1005" s="1">
        <v>2896</v>
      </c>
    </row>
    <row r="1006" spans="19:19" x14ac:dyDescent="0.2">
      <c r="S1006" s="1">
        <v>2897</v>
      </c>
    </row>
    <row r="1007" spans="19:19" x14ac:dyDescent="0.2">
      <c r="S1007" s="1">
        <v>2898</v>
      </c>
    </row>
    <row r="1008" spans="19:19" x14ac:dyDescent="0.2">
      <c r="S1008" s="1">
        <v>2899</v>
      </c>
    </row>
    <row r="1009" spans="19:19" x14ac:dyDescent="0.2">
      <c r="S1009" s="1">
        <v>2900</v>
      </c>
    </row>
    <row r="1010" spans="19:19" x14ac:dyDescent="0.2">
      <c r="S1010" s="1">
        <v>2901</v>
      </c>
    </row>
    <row r="1011" spans="19:19" x14ac:dyDescent="0.2">
      <c r="S1011" s="1">
        <v>2902</v>
      </c>
    </row>
    <row r="1012" spans="19:19" x14ac:dyDescent="0.2">
      <c r="S1012" s="1">
        <v>2903</v>
      </c>
    </row>
    <row r="1013" spans="19:19" x14ac:dyDescent="0.2">
      <c r="S1013" s="1">
        <v>2904</v>
      </c>
    </row>
    <row r="1014" spans="19:19" x14ac:dyDescent="0.2">
      <c r="S1014" s="1">
        <v>2905</v>
      </c>
    </row>
    <row r="1015" spans="19:19" x14ac:dyDescent="0.2">
      <c r="S1015" s="1">
        <v>2906</v>
      </c>
    </row>
    <row r="1016" spans="19:19" x14ac:dyDescent="0.2">
      <c r="S1016" s="1">
        <v>2907</v>
      </c>
    </row>
    <row r="1017" spans="19:19" x14ac:dyDescent="0.2">
      <c r="S1017" s="1">
        <v>2908</v>
      </c>
    </row>
    <row r="1018" spans="19:19" x14ac:dyDescent="0.2">
      <c r="S1018" s="1">
        <v>2909</v>
      </c>
    </row>
    <row r="1019" spans="19:19" x14ac:dyDescent="0.2">
      <c r="S1019" s="1">
        <v>2910</v>
      </c>
    </row>
    <row r="1020" spans="19:19" x14ac:dyDescent="0.2">
      <c r="S1020" s="1">
        <v>2911</v>
      </c>
    </row>
    <row r="1021" spans="19:19" x14ac:dyDescent="0.2">
      <c r="S1021" s="1">
        <v>2912</v>
      </c>
    </row>
    <row r="1022" spans="19:19" x14ac:dyDescent="0.2">
      <c r="S1022" s="1">
        <v>2913</v>
      </c>
    </row>
    <row r="1023" spans="19:19" x14ac:dyDescent="0.2">
      <c r="S1023" s="1">
        <v>2914</v>
      </c>
    </row>
    <row r="1024" spans="19:19" x14ac:dyDescent="0.2">
      <c r="S1024" s="1">
        <v>2915</v>
      </c>
    </row>
    <row r="1025" spans="19:19" x14ac:dyDescent="0.2">
      <c r="S1025" s="1">
        <v>2916</v>
      </c>
    </row>
    <row r="1026" spans="19:19" x14ac:dyDescent="0.2">
      <c r="S1026" s="1">
        <v>2917</v>
      </c>
    </row>
    <row r="1027" spans="19:19" x14ac:dyDescent="0.2">
      <c r="S1027" s="1">
        <v>2918</v>
      </c>
    </row>
    <row r="1028" spans="19:19" x14ac:dyDescent="0.2">
      <c r="S1028" s="1">
        <v>2919</v>
      </c>
    </row>
    <row r="1029" spans="19:19" x14ac:dyDescent="0.2">
      <c r="S1029" s="1">
        <v>2920</v>
      </c>
    </row>
    <row r="1030" spans="19:19" x14ac:dyDescent="0.2">
      <c r="S1030" s="1">
        <v>2921</v>
      </c>
    </row>
    <row r="1031" spans="19:19" x14ac:dyDescent="0.2">
      <c r="S1031" s="1">
        <v>2922</v>
      </c>
    </row>
    <row r="1032" spans="19:19" x14ac:dyDescent="0.2">
      <c r="S1032" s="1">
        <v>2923</v>
      </c>
    </row>
    <row r="1033" spans="19:19" x14ac:dyDescent="0.2">
      <c r="S1033" s="1">
        <v>2924</v>
      </c>
    </row>
    <row r="1034" spans="19:19" x14ac:dyDescent="0.2">
      <c r="S1034" s="1">
        <v>2925</v>
      </c>
    </row>
    <row r="1035" spans="19:19" x14ac:dyDescent="0.2">
      <c r="S1035" s="1">
        <v>2926</v>
      </c>
    </row>
    <row r="1036" spans="19:19" x14ac:dyDescent="0.2">
      <c r="S1036" s="1">
        <v>2927</v>
      </c>
    </row>
    <row r="1037" spans="19:19" x14ac:dyDescent="0.2">
      <c r="S1037" s="1">
        <v>2928</v>
      </c>
    </row>
    <row r="1038" spans="19:19" x14ac:dyDescent="0.2">
      <c r="S1038" s="1">
        <v>2929</v>
      </c>
    </row>
    <row r="1039" spans="19:19" x14ac:dyDescent="0.2">
      <c r="S1039" s="1">
        <v>2930</v>
      </c>
    </row>
    <row r="1040" spans="19:19" x14ac:dyDescent="0.2">
      <c r="S1040" s="1">
        <v>2931</v>
      </c>
    </row>
    <row r="1041" spans="19:19" x14ac:dyDescent="0.2">
      <c r="S1041" s="1">
        <v>2932</v>
      </c>
    </row>
    <row r="1042" spans="19:19" x14ac:dyDescent="0.2">
      <c r="S1042" s="1">
        <v>2933</v>
      </c>
    </row>
    <row r="1043" spans="19:19" x14ac:dyDescent="0.2">
      <c r="S1043" s="1">
        <v>2934</v>
      </c>
    </row>
    <row r="1044" spans="19:19" x14ac:dyDescent="0.2">
      <c r="S1044" s="1">
        <v>2935</v>
      </c>
    </row>
    <row r="1045" spans="19:19" x14ac:dyDescent="0.2">
      <c r="S1045" s="1">
        <v>2936</v>
      </c>
    </row>
    <row r="1046" spans="19:19" x14ac:dyDescent="0.2">
      <c r="S1046" s="1">
        <v>2937</v>
      </c>
    </row>
    <row r="1047" spans="19:19" x14ac:dyDescent="0.2">
      <c r="S1047" s="1">
        <v>2938</v>
      </c>
    </row>
    <row r="1048" spans="19:19" x14ac:dyDescent="0.2">
      <c r="S1048" s="1">
        <v>2939</v>
      </c>
    </row>
    <row r="1049" spans="19:19" x14ac:dyDescent="0.2">
      <c r="S1049" s="1">
        <v>2940</v>
      </c>
    </row>
    <row r="1050" spans="19:19" x14ac:dyDescent="0.2">
      <c r="S1050" s="1">
        <v>2941</v>
      </c>
    </row>
    <row r="1051" spans="19:19" x14ac:dyDescent="0.2">
      <c r="S1051" s="1">
        <v>2942</v>
      </c>
    </row>
    <row r="1052" spans="19:19" x14ac:dyDescent="0.2">
      <c r="S1052" s="1">
        <v>2943</v>
      </c>
    </row>
    <row r="1053" spans="19:19" x14ac:dyDescent="0.2">
      <c r="S1053" s="1">
        <v>2944</v>
      </c>
    </row>
    <row r="1054" spans="19:19" x14ac:dyDescent="0.2">
      <c r="S1054" s="1">
        <v>2945</v>
      </c>
    </row>
    <row r="1055" spans="19:19" x14ac:dyDescent="0.2">
      <c r="S1055" s="1">
        <v>2946</v>
      </c>
    </row>
    <row r="1056" spans="19:19" x14ac:dyDescent="0.2">
      <c r="S1056" s="1">
        <v>2947</v>
      </c>
    </row>
    <row r="1057" spans="19:19" x14ac:dyDescent="0.2">
      <c r="S1057" s="1">
        <v>2948</v>
      </c>
    </row>
    <row r="1058" spans="19:19" x14ac:dyDescent="0.2">
      <c r="S1058" s="1">
        <v>2949</v>
      </c>
    </row>
    <row r="1059" spans="19:19" x14ac:dyDescent="0.2">
      <c r="S1059" s="1">
        <v>2950</v>
      </c>
    </row>
    <row r="1060" spans="19:19" x14ac:dyDescent="0.2">
      <c r="S1060" s="1">
        <v>2951</v>
      </c>
    </row>
    <row r="1061" spans="19:19" x14ac:dyDescent="0.2">
      <c r="S1061" s="1">
        <v>2952</v>
      </c>
    </row>
    <row r="1062" spans="19:19" x14ac:dyDescent="0.2">
      <c r="S1062" s="1">
        <v>2953</v>
      </c>
    </row>
    <row r="1063" spans="19:19" x14ac:dyDescent="0.2">
      <c r="S1063" s="1">
        <v>2954</v>
      </c>
    </row>
    <row r="1064" spans="19:19" x14ac:dyDescent="0.2">
      <c r="S1064" s="1">
        <v>2955</v>
      </c>
    </row>
    <row r="1065" spans="19:19" x14ac:dyDescent="0.2">
      <c r="S1065" s="1">
        <v>2956</v>
      </c>
    </row>
    <row r="1066" spans="19:19" x14ac:dyDescent="0.2">
      <c r="S1066" s="1">
        <v>2957</v>
      </c>
    </row>
    <row r="1067" spans="19:19" x14ac:dyDescent="0.2">
      <c r="S1067" s="1">
        <v>2958</v>
      </c>
    </row>
    <row r="1068" spans="19:19" x14ac:dyDescent="0.2">
      <c r="S1068" s="1">
        <v>2959</v>
      </c>
    </row>
    <row r="1069" spans="19:19" x14ac:dyDescent="0.2">
      <c r="S1069" s="1">
        <v>2960</v>
      </c>
    </row>
    <row r="1070" spans="19:19" x14ac:dyDescent="0.2">
      <c r="S1070" s="1">
        <v>2961</v>
      </c>
    </row>
    <row r="1071" spans="19:19" x14ac:dyDescent="0.2">
      <c r="S1071" s="1">
        <v>2962</v>
      </c>
    </row>
    <row r="1072" spans="19:19" x14ac:dyDescent="0.2">
      <c r="S1072" s="1">
        <v>2963</v>
      </c>
    </row>
    <row r="1073" spans="19:19" x14ac:dyDescent="0.2">
      <c r="S1073" s="1">
        <v>2964</v>
      </c>
    </row>
    <row r="1074" spans="19:19" x14ac:dyDescent="0.2">
      <c r="S1074" s="1">
        <v>2965</v>
      </c>
    </row>
    <row r="1075" spans="19:19" x14ac:dyDescent="0.2">
      <c r="S1075" s="1">
        <v>2966</v>
      </c>
    </row>
    <row r="1076" spans="19:19" x14ac:dyDescent="0.2">
      <c r="S1076" s="1">
        <v>2967</v>
      </c>
    </row>
    <row r="1077" spans="19:19" x14ac:dyDescent="0.2">
      <c r="S1077" s="1">
        <v>2968</v>
      </c>
    </row>
    <row r="1078" spans="19:19" x14ac:dyDescent="0.2">
      <c r="S1078" s="1">
        <v>2969</v>
      </c>
    </row>
    <row r="1079" spans="19:19" x14ac:dyDescent="0.2">
      <c r="S1079" s="1">
        <v>2970</v>
      </c>
    </row>
    <row r="1080" spans="19:19" x14ac:dyDescent="0.2">
      <c r="S1080" s="1">
        <v>2971</v>
      </c>
    </row>
    <row r="1081" spans="19:19" x14ac:dyDescent="0.2">
      <c r="S1081" s="1">
        <v>2972</v>
      </c>
    </row>
    <row r="1082" spans="19:19" x14ac:dyDescent="0.2">
      <c r="S1082" s="1">
        <v>2973</v>
      </c>
    </row>
    <row r="1083" spans="19:19" x14ac:dyDescent="0.2">
      <c r="S1083" s="1">
        <v>2974</v>
      </c>
    </row>
    <row r="1084" spans="19:19" x14ac:dyDescent="0.2">
      <c r="S1084" s="1">
        <v>2975</v>
      </c>
    </row>
    <row r="1085" spans="19:19" x14ac:dyDescent="0.2">
      <c r="S1085" s="1">
        <v>2976</v>
      </c>
    </row>
    <row r="1086" spans="19:19" x14ac:dyDescent="0.2">
      <c r="S1086" s="1">
        <v>2977</v>
      </c>
    </row>
    <row r="1087" spans="19:19" x14ac:dyDescent="0.2">
      <c r="S1087" s="1">
        <v>2978</v>
      </c>
    </row>
    <row r="1088" spans="19:19" x14ac:dyDescent="0.2">
      <c r="S1088" s="1">
        <v>2979</v>
      </c>
    </row>
    <row r="1089" spans="19:19" x14ac:dyDescent="0.2">
      <c r="S1089" s="1">
        <v>2980</v>
      </c>
    </row>
    <row r="1090" spans="19:19" x14ac:dyDescent="0.2">
      <c r="S1090" s="1">
        <v>2981</v>
      </c>
    </row>
    <row r="1091" spans="19:19" x14ac:dyDescent="0.2">
      <c r="S1091" s="1">
        <v>2982</v>
      </c>
    </row>
    <row r="1092" spans="19:19" x14ac:dyDescent="0.2">
      <c r="S1092" s="1">
        <v>2983</v>
      </c>
    </row>
    <row r="1093" spans="19:19" x14ac:dyDescent="0.2">
      <c r="S1093" s="1">
        <v>2984</v>
      </c>
    </row>
    <row r="1094" spans="19:19" x14ac:dyDescent="0.2">
      <c r="S1094" s="1">
        <v>2985</v>
      </c>
    </row>
    <row r="1095" spans="19:19" x14ac:dyDescent="0.2">
      <c r="S1095" s="1">
        <v>2986</v>
      </c>
    </row>
    <row r="1096" spans="19:19" x14ac:dyDescent="0.2">
      <c r="S1096" s="1">
        <v>2987</v>
      </c>
    </row>
    <row r="1097" spans="19:19" x14ac:dyDescent="0.2">
      <c r="S1097" s="1">
        <v>2988</v>
      </c>
    </row>
    <row r="1098" spans="19:19" x14ac:dyDescent="0.2">
      <c r="S1098" s="1">
        <v>2989</v>
      </c>
    </row>
    <row r="1099" spans="19:19" x14ac:dyDescent="0.2">
      <c r="S1099" s="1">
        <v>2990</v>
      </c>
    </row>
    <row r="1100" spans="19:19" x14ac:dyDescent="0.2">
      <c r="S1100" s="1">
        <v>2991</v>
      </c>
    </row>
    <row r="1101" spans="19:19" x14ac:dyDescent="0.2">
      <c r="S1101" s="1">
        <v>2992</v>
      </c>
    </row>
    <row r="1102" spans="19:19" x14ac:dyDescent="0.2">
      <c r="S1102" s="1">
        <v>2993</v>
      </c>
    </row>
    <row r="1103" spans="19:19" x14ac:dyDescent="0.2">
      <c r="S1103" s="1">
        <v>2994</v>
      </c>
    </row>
    <row r="1104" spans="19:19" x14ac:dyDescent="0.2">
      <c r="S1104" s="1">
        <v>2995</v>
      </c>
    </row>
    <row r="1105" spans="19:19" x14ac:dyDescent="0.2">
      <c r="S1105" s="1">
        <v>2996</v>
      </c>
    </row>
    <row r="1106" spans="19:19" x14ac:dyDescent="0.2">
      <c r="S1106" s="1">
        <v>2997</v>
      </c>
    </row>
    <row r="1107" spans="19:19" x14ac:dyDescent="0.2">
      <c r="S1107" s="1">
        <v>2998</v>
      </c>
    </row>
    <row r="1108" spans="19:19" x14ac:dyDescent="0.2">
      <c r="S1108" s="1">
        <v>2999</v>
      </c>
    </row>
    <row r="1109" spans="19:19" x14ac:dyDescent="0.2">
      <c r="S1109" s="1">
        <v>3000</v>
      </c>
    </row>
    <row r="1110" spans="19:19" x14ac:dyDescent="0.2">
      <c r="S1110" s="1">
        <v>3001</v>
      </c>
    </row>
    <row r="1111" spans="19:19" x14ac:dyDescent="0.2">
      <c r="S1111" s="1">
        <v>3002</v>
      </c>
    </row>
    <row r="1112" spans="19:19" x14ac:dyDescent="0.2">
      <c r="S1112" s="1">
        <v>3003</v>
      </c>
    </row>
    <row r="1113" spans="19:19" x14ac:dyDescent="0.2">
      <c r="S1113" s="1">
        <v>3004</v>
      </c>
    </row>
    <row r="1114" spans="19:19" x14ac:dyDescent="0.2">
      <c r="S1114" s="1">
        <v>3005</v>
      </c>
    </row>
    <row r="1115" spans="19:19" x14ac:dyDescent="0.2">
      <c r="S1115" s="1">
        <v>3006</v>
      </c>
    </row>
    <row r="1116" spans="19:19" x14ac:dyDescent="0.2">
      <c r="S1116" s="1">
        <v>3007</v>
      </c>
    </row>
    <row r="1117" spans="19:19" x14ac:dyDescent="0.2">
      <c r="S1117" s="1">
        <v>3008</v>
      </c>
    </row>
    <row r="1118" spans="19:19" x14ac:dyDescent="0.2">
      <c r="S1118" s="1">
        <v>3009</v>
      </c>
    </row>
    <row r="1119" spans="19:19" x14ac:dyDescent="0.2">
      <c r="S1119" s="1">
        <v>3010</v>
      </c>
    </row>
    <row r="1120" spans="19:19" x14ac:dyDescent="0.2">
      <c r="S1120" s="1">
        <v>3011</v>
      </c>
    </row>
    <row r="1121" spans="19:19" x14ac:dyDescent="0.2">
      <c r="S1121" s="1">
        <v>3012</v>
      </c>
    </row>
    <row r="1122" spans="19:19" x14ac:dyDescent="0.2">
      <c r="S1122" s="1">
        <v>3013</v>
      </c>
    </row>
    <row r="1123" spans="19:19" x14ac:dyDescent="0.2">
      <c r="S1123" s="1">
        <v>3014</v>
      </c>
    </row>
    <row r="1124" spans="19:19" x14ac:dyDescent="0.2">
      <c r="S1124" s="1">
        <v>3015</v>
      </c>
    </row>
    <row r="1125" spans="19:19" x14ac:dyDescent="0.2">
      <c r="S1125" s="1">
        <v>3016</v>
      </c>
    </row>
    <row r="1126" spans="19:19" x14ac:dyDescent="0.2">
      <c r="S1126" s="1">
        <v>3017</v>
      </c>
    </row>
    <row r="1127" spans="19:19" x14ac:dyDescent="0.2">
      <c r="S1127" s="1">
        <v>3018</v>
      </c>
    </row>
    <row r="1128" spans="19:19" x14ac:dyDescent="0.2">
      <c r="S1128" s="1">
        <v>3019</v>
      </c>
    </row>
    <row r="1129" spans="19:19" x14ac:dyDescent="0.2">
      <c r="S1129" s="1">
        <v>3020</v>
      </c>
    </row>
    <row r="1130" spans="19:19" x14ac:dyDescent="0.2">
      <c r="S1130" s="1">
        <v>3021</v>
      </c>
    </row>
    <row r="1131" spans="19:19" x14ac:dyDescent="0.2">
      <c r="S1131" s="1">
        <v>3022</v>
      </c>
    </row>
    <row r="1132" spans="19:19" x14ac:dyDescent="0.2">
      <c r="S1132" s="1">
        <v>3023</v>
      </c>
    </row>
    <row r="1133" spans="19:19" x14ac:dyDescent="0.2">
      <c r="S1133" s="1">
        <v>3024</v>
      </c>
    </row>
    <row r="1134" spans="19:19" x14ac:dyDescent="0.2">
      <c r="S1134" s="1">
        <v>3025</v>
      </c>
    </row>
    <row r="1135" spans="19:19" x14ac:dyDescent="0.2">
      <c r="S1135" s="1">
        <v>3026</v>
      </c>
    </row>
    <row r="1136" spans="19:19" x14ac:dyDescent="0.2">
      <c r="S1136" s="1">
        <v>3027</v>
      </c>
    </row>
    <row r="1137" spans="19:19" x14ac:dyDescent="0.2">
      <c r="S1137" s="1">
        <v>3028</v>
      </c>
    </row>
    <row r="1138" spans="19:19" x14ac:dyDescent="0.2">
      <c r="S1138" s="1">
        <v>3029</v>
      </c>
    </row>
    <row r="1139" spans="19:19" x14ac:dyDescent="0.2">
      <c r="S1139" s="1">
        <v>3030</v>
      </c>
    </row>
    <row r="1140" spans="19:19" x14ac:dyDescent="0.2">
      <c r="S1140" s="1">
        <v>3031</v>
      </c>
    </row>
    <row r="1141" spans="19:19" x14ac:dyDescent="0.2">
      <c r="S1141" s="1">
        <v>3032</v>
      </c>
    </row>
    <row r="1142" spans="19:19" x14ac:dyDescent="0.2">
      <c r="S1142" s="1">
        <v>3033</v>
      </c>
    </row>
    <row r="1143" spans="19:19" x14ac:dyDescent="0.2">
      <c r="S1143" s="1">
        <v>3034</v>
      </c>
    </row>
    <row r="1144" spans="19:19" x14ac:dyDescent="0.2">
      <c r="S1144" s="1">
        <v>3035</v>
      </c>
    </row>
    <row r="1145" spans="19:19" x14ac:dyDescent="0.2">
      <c r="S1145" s="1">
        <v>3036</v>
      </c>
    </row>
    <row r="1146" spans="19:19" x14ac:dyDescent="0.2">
      <c r="S1146" s="1">
        <v>3037</v>
      </c>
    </row>
    <row r="1147" spans="19:19" x14ac:dyDescent="0.2">
      <c r="S1147" s="1">
        <v>3038</v>
      </c>
    </row>
    <row r="1148" spans="19:19" x14ac:dyDescent="0.2">
      <c r="S1148" s="1">
        <v>3039</v>
      </c>
    </row>
    <row r="1149" spans="19:19" x14ac:dyDescent="0.2">
      <c r="S1149" s="1">
        <v>3040</v>
      </c>
    </row>
    <row r="1150" spans="19:19" x14ac:dyDescent="0.2">
      <c r="S1150" s="1">
        <v>3041</v>
      </c>
    </row>
    <row r="1151" spans="19:19" x14ac:dyDescent="0.2">
      <c r="S1151" s="1">
        <v>3042</v>
      </c>
    </row>
    <row r="1152" spans="19:19" x14ac:dyDescent="0.2">
      <c r="S1152" s="1">
        <v>3043</v>
      </c>
    </row>
    <row r="1153" spans="19:19" x14ac:dyDescent="0.2">
      <c r="S1153" s="1">
        <v>3044</v>
      </c>
    </row>
    <row r="1154" spans="19:19" x14ac:dyDescent="0.2">
      <c r="S1154" s="1">
        <v>3045</v>
      </c>
    </row>
    <row r="1155" spans="19:19" x14ac:dyDescent="0.2">
      <c r="S1155" s="1">
        <v>3046</v>
      </c>
    </row>
    <row r="1156" spans="19:19" x14ac:dyDescent="0.2">
      <c r="S1156" s="1">
        <v>3047</v>
      </c>
    </row>
    <row r="1157" spans="19:19" x14ac:dyDescent="0.2">
      <c r="S1157" s="1">
        <v>3048</v>
      </c>
    </row>
    <row r="1158" spans="19:19" x14ac:dyDescent="0.2">
      <c r="S1158" s="1">
        <v>3049</v>
      </c>
    </row>
    <row r="1159" spans="19:19" x14ac:dyDescent="0.2">
      <c r="S1159" s="1">
        <v>3050</v>
      </c>
    </row>
    <row r="1160" spans="19:19" x14ac:dyDescent="0.2">
      <c r="S1160" s="1">
        <v>3051</v>
      </c>
    </row>
    <row r="1161" spans="19:19" x14ac:dyDescent="0.2">
      <c r="S1161" s="1">
        <v>3052</v>
      </c>
    </row>
    <row r="1162" spans="19:19" x14ac:dyDescent="0.2">
      <c r="S1162" s="1">
        <v>3053</v>
      </c>
    </row>
    <row r="1163" spans="19:19" x14ac:dyDescent="0.2">
      <c r="S1163" s="1">
        <v>3054</v>
      </c>
    </row>
    <row r="1164" spans="19:19" x14ac:dyDescent="0.2">
      <c r="S1164" s="1">
        <v>3055</v>
      </c>
    </row>
    <row r="1165" spans="19:19" x14ac:dyDescent="0.2">
      <c r="S1165" s="1">
        <v>3056</v>
      </c>
    </row>
    <row r="1166" spans="19:19" x14ac:dyDescent="0.2">
      <c r="S1166" s="1">
        <v>3057</v>
      </c>
    </row>
    <row r="1167" spans="19:19" x14ac:dyDescent="0.2">
      <c r="S1167" s="1">
        <v>3058</v>
      </c>
    </row>
    <row r="1168" spans="19:19" x14ac:dyDescent="0.2">
      <c r="S1168" s="1">
        <v>3059</v>
      </c>
    </row>
    <row r="1169" spans="19:19" x14ac:dyDescent="0.2">
      <c r="S1169" s="1">
        <v>3060</v>
      </c>
    </row>
    <row r="1170" spans="19:19" x14ac:dyDescent="0.2">
      <c r="S1170" s="1">
        <v>3061</v>
      </c>
    </row>
    <row r="1171" spans="19:19" x14ac:dyDescent="0.2">
      <c r="S1171" s="1">
        <v>3062</v>
      </c>
    </row>
    <row r="1172" spans="19:19" x14ac:dyDescent="0.2">
      <c r="S1172" s="1">
        <v>3063</v>
      </c>
    </row>
    <row r="1173" spans="19:19" x14ac:dyDescent="0.2">
      <c r="S1173" s="1">
        <v>3064</v>
      </c>
    </row>
    <row r="1174" spans="19:19" x14ac:dyDescent="0.2">
      <c r="S1174" s="1">
        <v>3065</v>
      </c>
    </row>
    <row r="1175" spans="19:19" x14ac:dyDescent="0.2">
      <c r="S1175" s="1">
        <v>3066</v>
      </c>
    </row>
    <row r="1176" spans="19:19" x14ac:dyDescent="0.2">
      <c r="S1176" s="1">
        <v>3067</v>
      </c>
    </row>
    <row r="1177" spans="19:19" x14ac:dyDescent="0.2">
      <c r="S1177" s="1">
        <v>3068</v>
      </c>
    </row>
    <row r="1178" spans="19:19" x14ac:dyDescent="0.2">
      <c r="S1178" s="1">
        <v>3069</v>
      </c>
    </row>
    <row r="1179" spans="19:19" x14ac:dyDescent="0.2">
      <c r="S1179" s="1">
        <v>3070</v>
      </c>
    </row>
    <row r="1180" spans="19:19" x14ac:dyDescent="0.2">
      <c r="S1180" s="1">
        <v>3071</v>
      </c>
    </row>
    <row r="1181" spans="19:19" x14ac:dyDescent="0.2">
      <c r="S1181" s="1">
        <v>3072</v>
      </c>
    </row>
    <row r="1182" spans="19:19" x14ac:dyDescent="0.2">
      <c r="S1182" s="1">
        <v>3073</v>
      </c>
    </row>
    <row r="1183" spans="19:19" x14ac:dyDescent="0.2">
      <c r="S1183" s="1">
        <v>3074</v>
      </c>
    </row>
    <row r="1184" spans="19:19" x14ac:dyDescent="0.2">
      <c r="S1184" s="1">
        <v>3075</v>
      </c>
    </row>
    <row r="1185" spans="19:19" x14ac:dyDescent="0.2">
      <c r="S1185" s="1">
        <v>3076</v>
      </c>
    </row>
    <row r="1186" spans="19:19" x14ac:dyDescent="0.2">
      <c r="S1186" s="1">
        <v>3077</v>
      </c>
    </row>
    <row r="1187" spans="19:19" x14ac:dyDescent="0.2">
      <c r="S1187" s="1">
        <v>3078</v>
      </c>
    </row>
    <row r="1188" spans="19:19" x14ac:dyDescent="0.2">
      <c r="S1188" s="1">
        <v>3079</v>
      </c>
    </row>
    <row r="1189" spans="19:19" x14ac:dyDescent="0.2">
      <c r="S1189" s="1">
        <v>3080</v>
      </c>
    </row>
    <row r="1190" spans="19:19" x14ac:dyDescent="0.2">
      <c r="S1190" s="1">
        <v>3081</v>
      </c>
    </row>
    <row r="1191" spans="19:19" x14ac:dyDescent="0.2">
      <c r="S1191" s="1">
        <v>3082</v>
      </c>
    </row>
    <row r="1192" spans="19:19" x14ac:dyDescent="0.2">
      <c r="S1192" s="1">
        <v>3083</v>
      </c>
    </row>
    <row r="1193" spans="19:19" x14ac:dyDescent="0.2">
      <c r="S1193" s="1">
        <v>3084</v>
      </c>
    </row>
    <row r="1194" spans="19:19" x14ac:dyDescent="0.2">
      <c r="S1194" s="1">
        <v>3085</v>
      </c>
    </row>
    <row r="1195" spans="19:19" x14ac:dyDescent="0.2">
      <c r="S1195" s="1">
        <v>3086</v>
      </c>
    </row>
    <row r="1196" spans="19:19" x14ac:dyDescent="0.2">
      <c r="S1196" s="1">
        <v>3087</v>
      </c>
    </row>
    <row r="1197" spans="19:19" x14ac:dyDescent="0.2">
      <c r="S1197" s="1">
        <v>3088</v>
      </c>
    </row>
    <row r="1198" spans="19:19" x14ac:dyDescent="0.2">
      <c r="S1198" s="1">
        <v>3089</v>
      </c>
    </row>
    <row r="1199" spans="19:19" x14ac:dyDescent="0.2">
      <c r="S1199" s="1">
        <v>3090</v>
      </c>
    </row>
    <row r="1200" spans="19:19" x14ac:dyDescent="0.2">
      <c r="S1200" s="1">
        <v>3091</v>
      </c>
    </row>
    <row r="1201" spans="19:19" x14ac:dyDescent="0.2">
      <c r="S1201" s="1">
        <v>3092</v>
      </c>
    </row>
    <row r="1202" spans="19:19" x14ac:dyDescent="0.2">
      <c r="S1202" s="1">
        <v>3093</v>
      </c>
    </row>
    <row r="1203" spans="19:19" x14ac:dyDescent="0.2">
      <c r="S1203" s="1">
        <v>3094</v>
      </c>
    </row>
    <row r="1204" spans="19:19" x14ac:dyDescent="0.2">
      <c r="S1204" s="1">
        <v>3095</v>
      </c>
    </row>
    <row r="1205" spans="19:19" x14ac:dyDescent="0.2">
      <c r="S1205" s="1">
        <v>3096</v>
      </c>
    </row>
    <row r="1206" spans="19:19" x14ac:dyDescent="0.2">
      <c r="S1206" s="1">
        <v>3097</v>
      </c>
    </row>
    <row r="1207" spans="19:19" x14ac:dyDescent="0.2">
      <c r="S1207" s="1">
        <v>3098</v>
      </c>
    </row>
    <row r="1208" spans="19:19" x14ac:dyDescent="0.2">
      <c r="S1208" s="1">
        <v>3099</v>
      </c>
    </row>
    <row r="1209" spans="19:19" x14ac:dyDescent="0.2">
      <c r="S1209" s="1">
        <v>3100</v>
      </c>
    </row>
    <row r="1210" spans="19:19" x14ac:dyDescent="0.2">
      <c r="S1210" s="1">
        <v>3101</v>
      </c>
    </row>
    <row r="1211" spans="19:19" x14ac:dyDescent="0.2">
      <c r="S1211" s="1">
        <v>3102</v>
      </c>
    </row>
    <row r="1212" spans="19:19" x14ac:dyDescent="0.2">
      <c r="S1212" s="1">
        <v>3103</v>
      </c>
    </row>
    <row r="1213" spans="19:19" x14ac:dyDescent="0.2">
      <c r="S1213" s="1">
        <v>3104</v>
      </c>
    </row>
    <row r="1214" spans="19:19" x14ac:dyDescent="0.2">
      <c r="S1214" s="1">
        <v>3105</v>
      </c>
    </row>
    <row r="1215" spans="19:19" x14ac:dyDescent="0.2">
      <c r="S1215" s="1">
        <v>3106</v>
      </c>
    </row>
    <row r="1216" spans="19:19" x14ac:dyDescent="0.2">
      <c r="S1216" s="1">
        <v>3107</v>
      </c>
    </row>
    <row r="1217" spans="19:19" x14ac:dyDescent="0.2">
      <c r="S1217" s="1">
        <v>3108</v>
      </c>
    </row>
    <row r="1218" spans="19:19" x14ac:dyDescent="0.2">
      <c r="S1218" s="1">
        <v>3109</v>
      </c>
    </row>
    <row r="1219" spans="19:19" x14ac:dyDescent="0.2">
      <c r="S1219" s="1">
        <v>3110</v>
      </c>
    </row>
    <row r="1220" spans="19:19" x14ac:dyDescent="0.2">
      <c r="S1220" s="1">
        <v>3111</v>
      </c>
    </row>
    <row r="1221" spans="19:19" x14ac:dyDescent="0.2">
      <c r="S1221" s="1">
        <v>3112</v>
      </c>
    </row>
    <row r="1222" spans="19:19" x14ac:dyDescent="0.2">
      <c r="S1222" s="1">
        <v>3113</v>
      </c>
    </row>
    <row r="1223" spans="19:19" x14ac:dyDescent="0.2">
      <c r="S1223" s="1">
        <v>3114</v>
      </c>
    </row>
    <row r="1224" spans="19:19" x14ac:dyDescent="0.2">
      <c r="S1224" s="1">
        <v>3115</v>
      </c>
    </row>
    <row r="1225" spans="19:19" x14ac:dyDescent="0.2">
      <c r="S1225" s="1">
        <v>3116</v>
      </c>
    </row>
    <row r="1226" spans="19:19" x14ac:dyDescent="0.2">
      <c r="S1226" s="1">
        <v>3117</v>
      </c>
    </row>
    <row r="1227" spans="19:19" x14ac:dyDescent="0.2">
      <c r="S1227" s="1">
        <v>3118</v>
      </c>
    </row>
    <row r="1228" spans="19:19" x14ac:dyDescent="0.2">
      <c r="S1228" s="1">
        <v>3119</v>
      </c>
    </row>
    <row r="1229" spans="19:19" x14ac:dyDescent="0.2">
      <c r="S1229" s="1">
        <v>3120</v>
      </c>
    </row>
    <row r="1230" spans="19:19" x14ac:dyDescent="0.2">
      <c r="S1230" s="1">
        <v>3121</v>
      </c>
    </row>
    <row r="1231" spans="19:19" x14ac:dyDescent="0.2">
      <c r="S1231" s="1">
        <v>3122</v>
      </c>
    </row>
    <row r="1232" spans="19:19" x14ac:dyDescent="0.2">
      <c r="S1232" s="1">
        <v>3123</v>
      </c>
    </row>
    <row r="1233" spans="19:19" x14ac:dyDescent="0.2">
      <c r="S1233" s="1">
        <v>3124</v>
      </c>
    </row>
    <row r="1234" spans="19:19" x14ac:dyDescent="0.2">
      <c r="S1234" s="1">
        <v>3125</v>
      </c>
    </row>
    <row r="1235" spans="19:19" x14ac:dyDescent="0.2">
      <c r="S1235" s="1">
        <v>3126</v>
      </c>
    </row>
    <row r="1236" spans="19:19" x14ac:dyDescent="0.2">
      <c r="S1236" s="1">
        <v>3127</v>
      </c>
    </row>
    <row r="1237" spans="19:19" x14ac:dyDescent="0.2">
      <c r="S1237" s="1">
        <v>3128</v>
      </c>
    </row>
    <row r="1238" spans="19:19" x14ac:dyDescent="0.2">
      <c r="S1238" s="1">
        <v>3129</v>
      </c>
    </row>
    <row r="1239" spans="19:19" x14ac:dyDescent="0.2">
      <c r="S1239" s="1">
        <v>3130</v>
      </c>
    </row>
    <row r="1240" spans="19:19" x14ac:dyDescent="0.2">
      <c r="S1240" s="1">
        <v>3131</v>
      </c>
    </row>
    <row r="1241" spans="19:19" x14ac:dyDescent="0.2">
      <c r="S1241" s="1">
        <v>3132</v>
      </c>
    </row>
    <row r="1242" spans="19:19" x14ac:dyDescent="0.2">
      <c r="S1242" s="1">
        <v>3133</v>
      </c>
    </row>
    <row r="1243" spans="19:19" x14ac:dyDescent="0.2">
      <c r="S1243" s="1">
        <v>3134</v>
      </c>
    </row>
    <row r="1244" spans="19:19" x14ac:dyDescent="0.2">
      <c r="S1244" s="1">
        <v>3135</v>
      </c>
    </row>
    <row r="1245" spans="19:19" x14ac:dyDescent="0.2">
      <c r="S1245" s="1">
        <v>3136</v>
      </c>
    </row>
    <row r="1246" spans="19:19" x14ac:dyDescent="0.2">
      <c r="S1246" s="1">
        <v>3137</v>
      </c>
    </row>
    <row r="1247" spans="19:19" x14ac:dyDescent="0.2">
      <c r="S1247" s="1">
        <v>3138</v>
      </c>
    </row>
    <row r="1248" spans="19:19" x14ac:dyDescent="0.2">
      <c r="S1248" s="1">
        <v>3139</v>
      </c>
    </row>
    <row r="1249" spans="19:19" x14ac:dyDescent="0.2">
      <c r="S1249" s="1">
        <v>3140</v>
      </c>
    </row>
    <row r="1250" spans="19:19" x14ac:dyDescent="0.2">
      <c r="S1250" s="1">
        <v>3141</v>
      </c>
    </row>
    <row r="1251" spans="19:19" x14ac:dyDescent="0.2">
      <c r="S1251" s="1">
        <v>3142</v>
      </c>
    </row>
    <row r="1252" spans="19:19" x14ac:dyDescent="0.2">
      <c r="S1252" s="1">
        <v>3143</v>
      </c>
    </row>
    <row r="1253" spans="19:19" x14ac:dyDescent="0.2">
      <c r="S1253" s="1">
        <v>3144</v>
      </c>
    </row>
    <row r="1254" spans="19:19" x14ac:dyDescent="0.2">
      <c r="S1254" s="1">
        <v>3145</v>
      </c>
    </row>
    <row r="1255" spans="19:19" x14ac:dyDescent="0.2">
      <c r="S1255" s="1">
        <v>3146</v>
      </c>
    </row>
    <row r="1256" spans="19:19" x14ac:dyDescent="0.2">
      <c r="S1256" s="1">
        <v>3147</v>
      </c>
    </row>
    <row r="1257" spans="19:19" x14ac:dyDescent="0.2">
      <c r="S1257" s="1">
        <v>3148</v>
      </c>
    </row>
    <row r="1258" spans="19:19" x14ac:dyDescent="0.2">
      <c r="S1258" s="1">
        <v>3149</v>
      </c>
    </row>
    <row r="1259" spans="19:19" x14ac:dyDescent="0.2">
      <c r="S1259" s="1">
        <v>3150</v>
      </c>
    </row>
    <row r="1260" spans="19:19" x14ac:dyDescent="0.2">
      <c r="S1260" s="1">
        <v>3151</v>
      </c>
    </row>
    <row r="1261" spans="19:19" x14ac:dyDescent="0.2">
      <c r="S1261" s="1">
        <v>3152</v>
      </c>
    </row>
    <row r="1262" spans="19:19" x14ac:dyDescent="0.2">
      <c r="S1262" s="1">
        <v>3153</v>
      </c>
    </row>
    <row r="1263" spans="19:19" x14ac:dyDescent="0.2">
      <c r="S1263" s="1">
        <v>3154</v>
      </c>
    </row>
    <row r="1264" spans="19:19" x14ac:dyDescent="0.2">
      <c r="S1264" s="1">
        <v>3155</v>
      </c>
    </row>
    <row r="1265" spans="19:19" x14ac:dyDescent="0.2">
      <c r="S1265" s="1">
        <v>3156</v>
      </c>
    </row>
    <row r="1266" spans="19:19" x14ac:dyDescent="0.2">
      <c r="S1266" s="1">
        <v>3157</v>
      </c>
    </row>
    <row r="1267" spans="19:19" x14ac:dyDescent="0.2">
      <c r="S1267" s="1">
        <v>3158</v>
      </c>
    </row>
    <row r="1268" spans="19:19" x14ac:dyDescent="0.2">
      <c r="S1268" s="1">
        <v>3159</v>
      </c>
    </row>
    <row r="1269" spans="19:19" x14ac:dyDescent="0.2">
      <c r="S1269" s="1">
        <v>3160</v>
      </c>
    </row>
    <row r="1270" spans="19:19" x14ac:dyDescent="0.2">
      <c r="S1270" s="1">
        <v>3161</v>
      </c>
    </row>
    <row r="1271" spans="19:19" x14ac:dyDescent="0.2">
      <c r="S1271" s="1">
        <v>3162</v>
      </c>
    </row>
    <row r="1272" spans="19:19" x14ac:dyDescent="0.2">
      <c r="S1272" s="1">
        <v>3163</v>
      </c>
    </row>
    <row r="1273" spans="19:19" x14ac:dyDescent="0.2">
      <c r="S1273" s="1">
        <v>3164</v>
      </c>
    </row>
    <row r="1274" spans="19:19" x14ac:dyDescent="0.2">
      <c r="S1274" s="1">
        <v>3165</v>
      </c>
    </row>
    <row r="1275" spans="19:19" x14ac:dyDescent="0.2">
      <c r="S1275" s="1">
        <v>3166</v>
      </c>
    </row>
    <row r="1276" spans="19:19" x14ac:dyDescent="0.2">
      <c r="S1276" s="1">
        <v>3167</v>
      </c>
    </row>
    <row r="1277" spans="19:19" x14ac:dyDescent="0.2">
      <c r="S1277" s="1">
        <v>3168</v>
      </c>
    </row>
    <row r="1278" spans="19:19" x14ac:dyDescent="0.2">
      <c r="S1278" s="1">
        <v>3169</v>
      </c>
    </row>
    <row r="1279" spans="19:19" x14ac:dyDescent="0.2">
      <c r="S1279" s="1">
        <v>3170</v>
      </c>
    </row>
    <row r="1280" spans="19:19" x14ac:dyDescent="0.2">
      <c r="S1280" s="1">
        <v>3171</v>
      </c>
    </row>
    <row r="1281" spans="19:19" x14ac:dyDescent="0.2">
      <c r="S1281" s="1">
        <v>3172</v>
      </c>
    </row>
    <row r="1282" spans="19:19" x14ac:dyDescent="0.2">
      <c r="S1282" s="1">
        <v>3173</v>
      </c>
    </row>
    <row r="1283" spans="19:19" x14ac:dyDescent="0.2">
      <c r="S1283" s="1">
        <v>3174</v>
      </c>
    </row>
    <row r="1284" spans="19:19" x14ac:dyDescent="0.2">
      <c r="S1284" s="1">
        <v>3175</v>
      </c>
    </row>
    <row r="1285" spans="19:19" x14ac:dyDescent="0.2">
      <c r="S1285" s="1">
        <v>3176</v>
      </c>
    </row>
    <row r="1286" spans="19:19" x14ac:dyDescent="0.2">
      <c r="S1286" s="1">
        <v>3177</v>
      </c>
    </row>
    <row r="1287" spans="19:19" x14ac:dyDescent="0.2">
      <c r="S1287" s="1">
        <v>3178</v>
      </c>
    </row>
    <row r="1288" spans="19:19" x14ac:dyDescent="0.2">
      <c r="S1288" s="1">
        <v>3179</v>
      </c>
    </row>
    <row r="1289" spans="19:19" x14ac:dyDescent="0.2">
      <c r="S1289" s="1">
        <v>3180</v>
      </c>
    </row>
    <row r="1290" spans="19:19" x14ac:dyDescent="0.2">
      <c r="S1290" s="1">
        <v>3181</v>
      </c>
    </row>
    <row r="1291" spans="19:19" x14ac:dyDescent="0.2">
      <c r="S1291" s="1">
        <v>3182</v>
      </c>
    </row>
    <row r="1292" spans="19:19" x14ac:dyDescent="0.2">
      <c r="S1292" s="1">
        <v>3183</v>
      </c>
    </row>
    <row r="1293" spans="19:19" x14ac:dyDescent="0.2">
      <c r="S1293" s="1">
        <v>3184</v>
      </c>
    </row>
    <row r="1294" spans="19:19" x14ac:dyDescent="0.2">
      <c r="S1294" s="1">
        <v>3185</v>
      </c>
    </row>
    <row r="1295" spans="19:19" x14ac:dyDescent="0.2">
      <c r="S1295" s="1">
        <v>3186</v>
      </c>
    </row>
    <row r="1296" spans="19:19" x14ac:dyDescent="0.2">
      <c r="S1296" s="1">
        <v>3187</v>
      </c>
    </row>
    <row r="1297" spans="19:19" x14ac:dyDescent="0.2">
      <c r="S1297" s="1">
        <v>3188</v>
      </c>
    </row>
    <row r="1298" spans="19:19" x14ac:dyDescent="0.2">
      <c r="S1298" s="1">
        <v>3189</v>
      </c>
    </row>
    <row r="1299" spans="19:19" x14ac:dyDescent="0.2">
      <c r="S1299" s="1">
        <v>3190</v>
      </c>
    </row>
    <row r="1300" spans="19:19" x14ac:dyDescent="0.2">
      <c r="S1300" s="1">
        <v>3191</v>
      </c>
    </row>
    <row r="1301" spans="19:19" x14ac:dyDescent="0.2">
      <c r="S1301" s="1">
        <v>3192</v>
      </c>
    </row>
    <row r="1302" spans="19:19" x14ac:dyDescent="0.2">
      <c r="S1302" s="1">
        <v>3193</v>
      </c>
    </row>
    <row r="1303" spans="19:19" x14ac:dyDescent="0.2">
      <c r="S1303" s="1">
        <v>3194</v>
      </c>
    </row>
    <row r="1304" spans="19:19" x14ac:dyDescent="0.2">
      <c r="S1304" s="1">
        <v>3195</v>
      </c>
    </row>
    <row r="1305" spans="19:19" x14ac:dyDescent="0.2">
      <c r="S1305" s="1">
        <v>3196</v>
      </c>
    </row>
    <row r="1306" spans="19:19" x14ac:dyDescent="0.2">
      <c r="S1306" s="1">
        <v>3197</v>
      </c>
    </row>
    <row r="1307" spans="19:19" x14ac:dyDescent="0.2">
      <c r="S1307" s="1">
        <v>3198</v>
      </c>
    </row>
    <row r="1308" spans="19:19" x14ac:dyDescent="0.2">
      <c r="S1308" s="1">
        <v>3199</v>
      </c>
    </row>
    <row r="1309" spans="19:19" x14ac:dyDescent="0.2">
      <c r="S1309" s="1">
        <v>3200</v>
      </c>
    </row>
  </sheetData>
  <sheetProtection algorithmName="SHA-512" hashValue="IMga4cYhRHrrWx1JRcaFcswEtHW0Ny4BjrsAvBzy95VqbS/a8hlPT9/BPJM5P8jAa2nkKZ2EEzGr8JmGspxDUw==" saltValue="s07MCkKCM6sS18XLEdumcQ==" spinCount="100000" sheet="1" objects="1" scenarios="1" sort="0" autoFilter="0"/>
  <protectedRanges>
    <protectedRange sqref="I5:I12" name="gegevens"/>
  </protectedRanges>
  <autoFilter ref="A20:W85" xr:uid="{00000000-0009-0000-0000-000004000000}"/>
  <mergeCells count="54">
    <mergeCell ref="A56:D56"/>
    <mergeCell ref="A57:D57"/>
    <mergeCell ref="A62:B62"/>
    <mergeCell ref="A63:B63"/>
    <mergeCell ref="A45:B45"/>
    <mergeCell ref="A48:B48"/>
    <mergeCell ref="A49:B49"/>
    <mergeCell ref="A50:B50"/>
    <mergeCell ref="A51:B51"/>
    <mergeCell ref="A55:B55"/>
    <mergeCell ref="A52:B52"/>
    <mergeCell ref="A53:B53"/>
    <mergeCell ref="A54:B54"/>
    <mergeCell ref="A58:D58"/>
    <mergeCell ref="A59:D59"/>
    <mergeCell ref="A46:B46"/>
    <mergeCell ref="A47:B47"/>
    <mergeCell ref="A31:B31"/>
    <mergeCell ref="A32:B32"/>
    <mergeCell ref="D9:E9"/>
    <mergeCell ref="A36:B36"/>
    <mergeCell ref="A34:B34"/>
    <mergeCell ref="A40:B40"/>
    <mergeCell ref="A35:B35"/>
    <mergeCell ref="A33:B33"/>
    <mergeCell ref="A44:B44"/>
    <mergeCell ref="A38:B38"/>
    <mergeCell ref="A39:B39"/>
    <mergeCell ref="A42:B42"/>
    <mergeCell ref="A43:B43"/>
    <mergeCell ref="A41:B41"/>
    <mergeCell ref="I21:I22"/>
    <mergeCell ref="A37:B37"/>
    <mergeCell ref="A27:B27"/>
    <mergeCell ref="A28:B28"/>
    <mergeCell ref="A22:B22"/>
    <mergeCell ref="B20:B21"/>
    <mergeCell ref="A30:B30"/>
    <mergeCell ref="A29:B29"/>
    <mergeCell ref="A26:B26"/>
    <mergeCell ref="A25:B25"/>
    <mergeCell ref="A3:B3"/>
    <mergeCell ref="D5:E5"/>
    <mergeCell ref="D6:E6"/>
    <mergeCell ref="D7:E7"/>
    <mergeCell ref="A24:B24"/>
    <mergeCell ref="A23:B23"/>
    <mergeCell ref="D12:E12"/>
    <mergeCell ref="D8:E8"/>
    <mergeCell ref="D10:E10"/>
    <mergeCell ref="B16:C17"/>
    <mergeCell ref="D11:E11"/>
    <mergeCell ref="D14:E14"/>
    <mergeCell ref="D13:E13"/>
  </mergeCells>
  <phoneticPr fontId="0" type="noConversion"/>
  <dataValidations disablePrompts="1" count="9">
    <dataValidation type="list" allowBlank="1" showInputMessage="1" showErrorMessage="1" sqref="I8" xr:uid="{00000000-0002-0000-0400-000000000000}">
      <formula1>$N$1:$N$3</formula1>
    </dataValidation>
    <dataValidation type="list" showInputMessage="1" showErrorMessage="1" sqref="I7" xr:uid="{00000000-0002-0000-0400-000001000000}">
      <formula1>$M$10:$M$12</formula1>
    </dataValidation>
    <dataValidation type="list" allowBlank="1" showInputMessage="1" showErrorMessage="1" sqref="I12" xr:uid="{00000000-0002-0000-0400-000002000000}">
      <formula1>$M$14:$M$16</formula1>
    </dataValidation>
    <dataValidation type="list" showInputMessage="1" showErrorMessage="1" sqref="I9" xr:uid="{00000000-0002-0000-0400-000003000000}">
      <formula1>$O$10:$O$12</formula1>
    </dataValidation>
    <dataValidation type="list" allowBlank="1" showInputMessage="1" showErrorMessage="1" sqref="I10" xr:uid="{00000000-0002-0000-0400-000004000000}">
      <formula1>$M$17:$M$19</formula1>
    </dataValidation>
    <dataValidation type="list" allowBlank="1" showInputMessage="1" showErrorMessage="1" sqref="I11" xr:uid="{00000000-0002-0000-0400-000005000000}">
      <formula1>$M$20:$M$22</formula1>
    </dataValidation>
    <dataValidation type="list" allowBlank="1" showInputMessage="1" showErrorMessage="1" sqref="I13" xr:uid="{00000000-0002-0000-0400-000006000000}">
      <formula1>$M$25:$M$27</formula1>
    </dataValidation>
    <dataValidation type="list" allowBlank="1" showInputMessage="1" showErrorMessage="1" sqref="I5" xr:uid="{00000000-0002-0000-0400-000007000000}">
      <formula1>$Q$8:$Q$31</formula1>
    </dataValidation>
    <dataValidation type="list" allowBlank="1" showInputMessage="1" showErrorMessage="1" sqref="I6" xr:uid="{00000000-0002-0000-0400-000008000000}">
      <formula1>$S$8:$S$1309</formula1>
    </dataValidation>
  </dataValidations>
  <hyperlinks>
    <hyperlink ref="I17" location="'Schema overzicht'!A1" display="'Schema overzicht'!A1" xr:uid="{00000000-0004-0000-04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78" r:id="rId4" name="Button 58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" name="Button 59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Z1308"/>
  <sheetViews>
    <sheetView view="pageBreakPreview" zoomScaleNormal="70" zoomScaleSheetLayoutView="10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2" t="s">
        <v>19</v>
      </c>
      <c r="B1" s="53"/>
      <c r="C1" s="53"/>
      <c r="D1" s="53"/>
      <c r="E1" s="54"/>
      <c r="F1" s="55"/>
      <c r="G1" s="56"/>
      <c r="H1" s="56"/>
      <c r="I1" s="57" t="s">
        <v>11</v>
      </c>
      <c r="M1" s="5"/>
      <c r="O1" s="6" t="s">
        <v>9</v>
      </c>
      <c r="P1" s="6"/>
      <c r="Q1" s="6"/>
    </row>
    <row r="2" spans="1:20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M3" s="6"/>
      <c r="O3" s="8" t="s">
        <v>53</v>
      </c>
      <c r="P3" s="6" t="s">
        <v>10</v>
      </c>
      <c r="Q3" s="6"/>
    </row>
    <row r="4" spans="1:20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M4" s="6"/>
      <c r="P4" s="6"/>
      <c r="Q4" s="6"/>
    </row>
    <row r="5" spans="1:20" ht="16.5" customHeight="1" x14ac:dyDescent="0.2">
      <c r="A5" s="66"/>
      <c r="B5" s="67"/>
      <c r="C5" s="68"/>
      <c r="D5" s="333" t="s">
        <v>57</v>
      </c>
      <c r="E5" s="334"/>
      <c r="F5" s="36"/>
      <c r="G5" s="33"/>
      <c r="H5" s="33"/>
      <c r="I5" s="10" t="s">
        <v>49</v>
      </c>
      <c r="M5" s="6"/>
      <c r="P5" s="6"/>
      <c r="Q5" s="6"/>
    </row>
    <row r="6" spans="1:20" ht="16.5" customHeight="1" x14ac:dyDescent="0.2">
      <c r="A6" s="66"/>
      <c r="B6" s="66"/>
      <c r="C6" s="68"/>
      <c r="D6" s="335" t="s">
        <v>63</v>
      </c>
      <c r="E6" s="336"/>
      <c r="F6" s="36"/>
      <c r="G6" s="33"/>
      <c r="H6" s="33"/>
      <c r="I6" s="11" t="s">
        <v>50</v>
      </c>
      <c r="M6" s="6"/>
      <c r="P6" s="3"/>
      <c r="Q6" s="3"/>
    </row>
    <row r="7" spans="1:20" ht="16.5" customHeight="1" x14ac:dyDescent="0.2">
      <c r="A7" s="66"/>
      <c r="B7" s="66"/>
      <c r="C7" s="68"/>
      <c r="D7" s="335" t="s">
        <v>58</v>
      </c>
      <c r="E7" s="326"/>
      <c r="F7" s="33"/>
      <c r="G7" s="33"/>
      <c r="H7" s="33"/>
      <c r="I7" s="11" t="s">
        <v>52</v>
      </c>
      <c r="R7" s="7" t="s">
        <v>49</v>
      </c>
      <c r="T7" s="7" t="s">
        <v>50</v>
      </c>
    </row>
    <row r="8" spans="1:20" ht="16.5" customHeight="1" x14ac:dyDescent="0.2">
      <c r="A8" s="66"/>
      <c r="B8" s="66"/>
      <c r="C8" s="68"/>
      <c r="D8" s="335" t="s">
        <v>64</v>
      </c>
      <c r="E8" s="326"/>
      <c r="F8" s="33"/>
      <c r="G8" s="33"/>
      <c r="H8" s="33"/>
      <c r="I8" s="11" t="s">
        <v>53</v>
      </c>
      <c r="R8" s="1">
        <v>1</v>
      </c>
      <c r="T8" s="1">
        <v>1900</v>
      </c>
    </row>
    <row r="9" spans="1:20" ht="16.5" customHeight="1" x14ac:dyDescent="0.2">
      <c r="A9" s="66"/>
      <c r="B9" s="74"/>
      <c r="C9" s="68"/>
      <c r="D9" s="335" t="s">
        <v>60</v>
      </c>
      <c r="E9" s="326"/>
      <c r="F9" s="33"/>
      <c r="G9" s="33"/>
      <c r="H9" s="33"/>
      <c r="I9" s="11" t="s">
        <v>51</v>
      </c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68"/>
      <c r="B10" s="68"/>
      <c r="C10" s="68"/>
      <c r="D10" s="325" t="str">
        <f>IF(I9=180,"Situatie links (vlak/negge)","")</f>
        <v/>
      </c>
      <c r="E10" s="326"/>
      <c r="F10" s="33"/>
      <c r="G10" s="33"/>
      <c r="H10" s="33"/>
      <c r="I10" s="11"/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x14ac:dyDescent="0.2">
      <c r="A11" s="68"/>
      <c r="B11" s="68"/>
      <c r="C11" s="68"/>
      <c r="D11" s="337" t="s">
        <v>67</v>
      </c>
      <c r="E11" s="338"/>
      <c r="F11" s="34"/>
      <c r="G11" s="33"/>
      <c r="H11" s="33"/>
      <c r="I11" s="11" t="s">
        <v>70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thickBot="1" x14ac:dyDescent="0.25">
      <c r="A12" s="76"/>
      <c r="B12" s="68"/>
      <c r="C12" s="68"/>
      <c r="D12" s="335" t="s">
        <v>68</v>
      </c>
      <c r="E12" s="336"/>
      <c r="F12" s="106"/>
      <c r="G12" s="106"/>
      <c r="H12" s="106"/>
      <c r="I12" s="11" t="s">
        <v>54</v>
      </c>
      <c r="N12" s="7"/>
      <c r="R12" s="1">
        <v>5</v>
      </c>
      <c r="T12" s="1">
        <v>1904</v>
      </c>
    </row>
    <row r="13" spans="1:20" ht="16.5" customHeight="1" thickBot="1" x14ac:dyDescent="0.25">
      <c r="A13" s="76"/>
      <c r="B13" s="68"/>
      <c r="C13" s="68"/>
      <c r="D13" s="339" t="s">
        <v>69</v>
      </c>
      <c r="E13" s="340"/>
      <c r="F13" s="36"/>
      <c r="G13" s="33"/>
      <c r="H13" s="33"/>
      <c r="I13" s="18" t="s">
        <v>55</v>
      </c>
      <c r="N13" s="7" t="s">
        <v>54</v>
      </c>
      <c r="R13" s="1">
        <v>6</v>
      </c>
      <c r="T13" s="1">
        <v>1905</v>
      </c>
    </row>
    <row r="14" spans="1:20" ht="16.5" customHeight="1" thickBot="1" x14ac:dyDescent="0.25">
      <c r="A14" s="80"/>
      <c r="B14" s="68"/>
      <c r="C14" s="68"/>
      <c r="D14" s="328"/>
      <c r="E14" s="329"/>
      <c r="F14" s="33"/>
      <c r="I14" s="79"/>
      <c r="N14" s="1" t="s">
        <v>38</v>
      </c>
      <c r="R14" s="1">
        <v>7</v>
      </c>
      <c r="T14" s="1">
        <v>1906</v>
      </c>
    </row>
    <row r="15" spans="1:20" ht="16.5" customHeight="1" x14ac:dyDescent="0.2">
      <c r="A15" s="76"/>
      <c r="B15" s="81" t="str">
        <f>IF(OR(NOT(B16=""),NOT(B18=""),NOT(B19="")),"Opmerkingen","")</f>
        <v>Opmerkingen</v>
      </c>
      <c r="C15" s="145"/>
      <c r="D15" s="151"/>
      <c r="E15" s="146"/>
      <c r="I15" s="21"/>
      <c r="N15" s="1" t="s">
        <v>39</v>
      </c>
      <c r="R15" s="1">
        <v>8</v>
      </c>
      <c r="T15" s="1">
        <v>1907</v>
      </c>
    </row>
    <row r="16" spans="1:20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327"/>
      <c r="D16" s="147"/>
      <c r="E16" s="147"/>
      <c r="F16" s="34"/>
      <c r="H16" s="31"/>
      <c r="R16" s="1">
        <v>9</v>
      </c>
      <c r="T16" s="1">
        <v>1908</v>
      </c>
    </row>
    <row r="17" spans="1:20" ht="16.5" customHeight="1" thickBot="1" x14ac:dyDescent="0.25">
      <c r="A17" s="76"/>
      <c r="B17" s="286"/>
      <c r="C17" s="327"/>
      <c r="D17" s="147"/>
      <c r="E17" s="148"/>
      <c r="F17" s="34"/>
      <c r="H17" s="31"/>
      <c r="I17" s="84" t="s">
        <v>23</v>
      </c>
      <c r="N17" s="1" t="s">
        <v>40</v>
      </c>
      <c r="R17" s="1">
        <v>10</v>
      </c>
      <c r="T17" s="1">
        <v>1909</v>
      </c>
    </row>
    <row r="18" spans="1:20" ht="16.5" customHeight="1" x14ac:dyDescent="0.2">
      <c r="A18" s="76"/>
      <c r="B18" s="142" t="str">
        <f>IF(I5&gt;0,"Max. 60kg per deur","")</f>
        <v>Max. 60kg per deur</v>
      </c>
      <c r="C18" s="154"/>
      <c r="D18" s="47"/>
      <c r="E18" s="149"/>
      <c r="F18" s="40"/>
      <c r="H18" s="31"/>
      <c r="I18" s="89"/>
      <c r="N18" s="1" t="s">
        <v>41</v>
      </c>
      <c r="R18" s="1">
        <v>11</v>
      </c>
      <c r="T18" s="1">
        <v>1910</v>
      </c>
    </row>
    <row r="19" spans="1:20" ht="16.5" customHeight="1" x14ac:dyDescent="0.2">
      <c r="A19" s="80"/>
      <c r="B19" s="142" t="str">
        <f>IF(I5&gt;0,"Max. 930mm per deur","")</f>
        <v>Max. 930mm per deur</v>
      </c>
      <c r="C19" s="154"/>
      <c r="D19" s="47"/>
      <c r="E19" s="47"/>
      <c r="F19" s="40"/>
      <c r="H19" s="31"/>
      <c r="I19" s="90"/>
      <c r="R19" s="1">
        <v>12</v>
      </c>
      <c r="T19" s="1">
        <v>1911</v>
      </c>
    </row>
    <row r="20" spans="1:20" ht="16.5" customHeight="1" thickBot="1" x14ac:dyDescent="0.25">
      <c r="A20" s="80"/>
      <c r="B20" s="257"/>
      <c r="C20" s="155"/>
      <c r="D20" s="152"/>
      <c r="E20" s="150"/>
      <c r="H20" s="31"/>
      <c r="I20" s="91"/>
      <c r="N20" s="7" t="s">
        <v>70</v>
      </c>
      <c r="R20" s="1">
        <v>13</v>
      </c>
      <c r="T20" s="1">
        <v>1912</v>
      </c>
    </row>
    <row r="21" spans="1:20" ht="16.5" customHeight="1" thickBot="1" x14ac:dyDescent="0.25">
      <c r="A21" s="92"/>
      <c r="B21" s="258"/>
      <c r="C21" s="93"/>
      <c r="D21" s="153"/>
      <c r="E21" s="49"/>
      <c r="F21" s="49"/>
      <c r="G21" s="49"/>
      <c r="H21" s="49"/>
      <c r="I21" s="275" t="s">
        <v>4</v>
      </c>
      <c r="N21" s="7" t="s">
        <v>71</v>
      </c>
      <c r="R21" s="1">
        <v>14</v>
      </c>
      <c r="T21" s="1">
        <v>1913</v>
      </c>
    </row>
    <row r="22" spans="1:20" ht="16.5" customHeight="1" thickBot="1" x14ac:dyDescent="0.25">
      <c r="A22" s="284" t="s">
        <v>7</v>
      </c>
      <c r="B22" s="285"/>
      <c r="C22" s="113"/>
      <c r="D22" s="114"/>
      <c r="E22" s="198" t="s">
        <v>0</v>
      </c>
      <c r="F22" s="132"/>
      <c r="G22" s="189" t="s">
        <v>2</v>
      </c>
      <c r="H22" s="99" t="s">
        <v>3</v>
      </c>
      <c r="I22" s="341"/>
      <c r="N22" s="7" t="s">
        <v>72</v>
      </c>
      <c r="R22" s="1">
        <v>15</v>
      </c>
      <c r="T22" s="1">
        <v>1914</v>
      </c>
    </row>
    <row r="23" spans="1:20" ht="16.5" customHeight="1" x14ac:dyDescent="0.2">
      <c r="A23" s="283" t="str">
        <f>VLOOKUP(F23,Onderdelenlijst!A:C,2,FALSE)</f>
        <v>Mps Cilinderbediend (vpl1700/dm55/pc72)</v>
      </c>
      <c r="B23" s="278"/>
      <c r="C23" s="115"/>
      <c r="D23" s="42"/>
      <c r="E23" s="22" t="str">
        <f>IF(I23&gt;0,"* 500290 *","500290")</f>
        <v>500290</v>
      </c>
      <c r="F23" s="22">
        <v>500290</v>
      </c>
      <c r="G23" s="205">
        <f>VLOOKUP(F23,Onderdelenlijst!$A$3:$C$65,3,FALSE)</f>
        <v>189.6</v>
      </c>
      <c r="H23" s="183">
        <f t="shared" ref="H23:H57" si="0">I23*G23</f>
        <v>0</v>
      </c>
      <c r="I23" s="199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66" t="str">
        <f>VLOOKUP(F24,Onderdelenlijst!A:C,2,FALSE)</f>
        <v>Mps Cilinderbediend (vpl1950/dm55/pc72)</v>
      </c>
      <c r="B24" s="262"/>
      <c r="C24" s="23"/>
      <c r="D24" s="43"/>
      <c r="E24" s="25" t="str">
        <f>IF(I24&gt;0,"* 500310 *","500310")</f>
        <v>500310</v>
      </c>
      <c r="F24" s="25">
        <v>500310</v>
      </c>
      <c r="G24" s="206">
        <f>VLOOKUP(F24,Onderdelenlijst!$A$3:$C$65,3,FALSE)</f>
        <v>189.6</v>
      </c>
      <c r="H24" s="184">
        <f t="shared" si="0"/>
        <v>0</v>
      </c>
      <c r="I24" s="118">
        <f>IF(AND(I7="cilinder",I6&gt;2300),I5,0)</f>
        <v>0</v>
      </c>
      <c r="N24" s="7" t="s">
        <v>55</v>
      </c>
      <c r="R24" s="1">
        <v>17</v>
      </c>
      <c r="T24" s="1">
        <v>1916</v>
      </c>
    </row>
    <row r="25" spans="1:20" ht="16.5" customHeight="1" x14ac:dyDescent="0.2">
      <c r="A25" s="266" t="str">
        <f>VLOOKUP(F25,Onderdelenlijst!A:C,2,FALSE)</f>
        <v>Serie 52 PC92 DM55 VP24x1700 kr.bed.</v>
      </c>
      <c r="B25" s="262"/>
      <c r="C25" s="23"/>
      <c r="D25" s="43"/>
      <c r="E25" s="25" t="str">
        <f>IF(I25&gt;0,"* 552026 *","552026")</f>
        <v>552026</v>
      </c>
      <c r="F25" s="25">
        <v>552026</v>
      </c>
      <c r="G25" s="206">
        <f>VLOOKUP(F25,Onderdelenlijst!$A$3:$C$65,3,FALSE)</f>
        <v>177.5</v>
      </c>
      <c r="H25" s="184">
        <f t="shared" si="0"/>
        <v>0</v>
      </c>
      <c r="I25" s="118">
        <f>IF(AND(I7="kruk",I6&lt;2301),I5,0)</f>
        <v>0</v>
      </c>
      <c r="N25" s="7" t="s">
        <v>48</v>
      </c>
      <c r="R25" s="1">
        <v>18</v>
      </c>
      <c r="T25" s="1">
        <v>1917</v>
      </c>
    </row>
    <row r="26" spans="1:20" ht="16.5" customHeight="1" x14ac:dyDescent="0.2">
      <c r="A26" s="266" t="str">
        <f>VLOOKUP(F26,Onderdelenlijst!A:C,2,FALSE)</f>
        <v>Serie 52 PC92 DM55 VP24x1950 kr.bed.</v>
      </c>
      <c r="B26" s="262"/>
      <c r="C26" s="23"/>
      <c r="D26" s="43"/>
      <c r="E26" s="25" t="str">
        <f>IF(I26&gt;0,"* 552126 *","552126")</f>
        <v>552126</v>
      </c>
      <c r="F26" s="25">
        <v>552126</v>
      </c>
      <c r="G26" s="206">
        <f>VLOOKUP(F26,Onderdelenlijst!$A$3:$C$65,3,FALSE)</f>
        <v>177.5</v>
      </c>
      <c r="H26" s="184">
        <f t="shared" si="0"/>
        <v>0</v>
      </c>
      <c r="I26" s="118">
        <f>IF(AND(I7="kruk",I6&gt;2300),I5,0)</f>
        <v>0</v>
      </c>
      <c r="N26" s="7" t="s">
        <v>47</v>
      </c>
      <c r="R26" s="1">
        <v>19</v>
      </c>
      <c r="T26" s="1">
        <v>1918</v>
      </c>
    </row>
    <row r="27" spans="1:20" ht="16.5" customHeight="1" x14ac:dyDescent="0.2">
      <c r="A27" s="266" t="str">
        <f>VLOOKUP(F27,Onderdelenlijst!A:C,2,FALSE)</f>
        <v>HMB mpdl ULTRA Opbouw(2300mm)240/290</v>
      </c>
      <c r="B27" s="262"/>
      <c r="C27" s="23"/>
      <c r="D27" s="116"/>
      <c r="E27" s="25" t="str">
        <f>IF(I27&gt;0,"* 500831 *","500831")</f>
        <v>500831</v>
      </c>
      <c r="F27" s="25">
        <v>500831</v>
      </c>
      <c r="G27" s="206">
        <f>VLOOKUP(F27,Onderdelenlijst!$A$3:$C$65,3,FALSE)</f>
        <v>306.68</v>
      </c>
      <c r="H27" s="184">
        <f t="shared" si="0"/>
        <v>0</v>
      </c>
      <c r="I27" s="118">
        <f>IF(AND(I8="multipoint de luxe opbouw",I6&gt;1899,I6&lt;2301),I5,0)</f>
        <v>0</v>
      </c>
      <c r="R27" s="1">
        <v>21</v>
      </c>
      <c r="T27" s="1">
        <v>1919</v>
      </c>
    </row>
    <row r="28" spans="1:20" ht="16.5" customHeight="1" x14ac:dyDescent="0.2">
      <c r="A28" s="266" t="str">
        <f>VLOOKUP(F28,Onderdelenlijst!A:C,2,FALSE)</f>
        <v>HMB mpdl ULTRA Opbouw(2500mm)270/310</v>
      </c>
      <c r="B28" s="262"/>
      <c r="C28" s="23"/>
      <c r="D28" s="116"/>
      <c r="E28" s="25" t="str">
        <f>IF(I28&gt;0,"* 500832 *","500832")</f>
        <v>500832</v>
      </c>
      <c r="F28" s="25">
        <v>500832</v>
      </c>
      <c r="G28" s="206">
        <f>VLOOKUP(F28,Onderdelenlijst!$A$3:$C$65,3,FALSE)</f>
        <v>319.51</v>
      </c>
      <c r="H28" s="184">
        <f t="shared" si="0"/>
        <v>0</v>
      </c>
      <c r="I28" s="118">
        <f>IF(AND(I8="multipoint de luxe opbouw",I6&gt;2300,I6&lt;2501),I5,0)</f>
        <v>0</v>
      </c>
      <c r="R28" s="1">
        <v>22</v>
      </c>
      <c r="T28" s="1">
        <v>1920</v>
      </c>
    </row>
    <row r="29" spans="1:20" ht="16.5" customHeight="1" x14ac:dyDescent="0.2">
      <c r="A29" s="266" t="str">
        <f>VLOOKUP(F29,Onderdelenlijst!A:C,2,FALSE)</f>
        <v>HMB mpdl ULTRA Opbouw(3200mm)270/310</v>
      </c>
      <c r="B29" s="262"/>
      <c r="C29" s="23"/>
      <c r="D29" s="116"/>
      <c r="E29" s="25" t="str">
        <f>IF(I29&gt;0,"* 500833 *","500833")</f>
        <v>500833</v>
      </c>
      <c r="F29" s="25">
        <v>500833</v>
      </c>
      <c r="G29" s="206">
        <f>VLOOKUP(F29,Onderdelenlijst!$A$3:$C$65,3,FALSE)</f>
        <v>365.72</v>
      </c>
      <c r="H29" s="184">
        <f t="shared" si="0"/>
        <v>0</v>
      </c>
      <c r="I29" s="118">
        <f>IF(AND(I8="multipoint de luxe opbouw",I6&gt;2500,I6&lt;3201),I5,0)</f>
        <v>0</v>
      </c>
      <c r="R29" s="1">
        <v>23</v>
      </c>
      <c r="T29" s="1">
        <v>1921</v>
      </c>
    </row>
    <row r="30" spans="1:20" ht="16.5" customHeight="1" x14ac:dyDescent="0.2">
      <c r="A30" s="266" t="str">
        <f>VLOOKUP(F30,Onderdelenlijst!A:C,2,FALSE)</f>
        <v>HMB mpdl ULTRA Inbouw(2300mm)240/290</v>
      </c>
      <c r="B30" s="262"/>
      <c r="C30" s="23"/>
      <c r="D30" s="116"/>
      <c r="E30" s="25" t="str">
        <f>IF(I30&gt;0,"* 500801 *","500801")</f>
        <v>500801</v>
      </c>
      <c r="F30" s="25">
        <v>500801</v>
      </c>
      <c r="G30" s="206">
        <f>VLOOKUP(F30,Onderdelenlijst!$A$3:$C$65,3,FALSE)</f>
        <v>276.48</v>
      </c>
      <c r="H30" s="184">
        <f t="shared" si="0"/>
        <v>0</v>
      </c>
      <c r="I30" s="118">
        <f>IF(AND(I8="multipoint de luxe inbouw",I6&gt;1899,I6&lt;2301),I5,0)</f>
        <v>0</v>
      </c>
      <c r="R30" s="1">
        <v>30</v>
      </c>
      <c r="T30" s="1">
        <v>1922</v>
      </c>
    </row>
    <row r="31" spans="1:20" ht="16.5" customHeight="1" x14ac:dyDescent="0.2">
      <c r="A31" s="266" t="str">
        <f>VLOOKUP(F31,Onderdelenlijst!A:C,2,FALSE)</f>
        <v>HMB mpdl ULTRA Inbouw(2500mm)270/310</v>
      </c>
      <c r="B31" s="262"/>
      <c r="C31" s="23"/>
      <c r="D31" s="116"/>
      <c r="E31" s="25" t="str">
        <f>IF(I31&gt;0,"* 500802 *","500802")</f>
        <v>500802</v>
      </c>
      <c r="F31" s="25">
        <v>500802</v>
      </c>
      <c r="G31" s="206">
        <f>VLOOKUP(F31,Onderdelenlijst!$A$3:$C$65,3,FALSE)</f>
        <v>276.48</v>
      </c>
      <c r="H31" s="184">
        <f t="shared" si="0"/>
        <v>0</v>
      </c>
      <c r="I31" s="118">
        <f>IF(AND(I8="multipoint de luxe inbouw",I6&gt;2300,I6&lt;2501),I5,0)</f>
        <v>0</v>
      </c>
      <c r="T31" s="1">
        <v>1923</v>
      </c>
    </row>
    <row r="32" spans="1:20" ht="16.5" customHeight="1" x14ac:dyDescent="0.2">
      <c r="A32" s="266" t="str">
        <f>VLOOKUP(F32,Onderdelenlijst!A:C,2,FALSE)</f>
        <v>HMB mpdl ULTRA Inbouw(3200mm)270/310</v>
      </c>
      <c r="B32" s="262"/>
      <c r="C32" s="23"/>
      <c r="D32" s="116"/>
      <c r="E32" s="25" t="str">
        <f>IF(I32&gt;0,"* 500803 *","500803")</f>
        <v>500803</v>
      </c>
      <c r="F32" s="25">
        <v>500803</v>
      </c>
      <c r="G32" s="206">
        <f>VLOOKUP(F32,Onderdelenlijst!$A$3:$C$65,3,FALSE)</f>
        <v>330.64</v>
      </c>
      <c r="H32" s="184">
        <f t="shared" si="0"/>
        <v>0</v>
      </c>
      <c r="I32" s="118">
        <f>IF(AND(I8="multipoint de luxe inbouw",I6&gt;2500,I6&lt;3201),I5,0)</f>
        <v>0</v>
      </c>
      <c r="T32" s="1">
        <v>1924</v>
      </c>
    </row>
    <row r="33" spans="1:21" ht="16.5" customHeight="1" x14ac:dyDescent="0.2">
      <c r="A33" s="266" t="str">
        <f>VLOOKUP(F33,Onderdelenlijst!A:C,2,FALSE)</f>
        <v>Verlengd scharnier 120mm Din R</v>
      </c>
      <c r="B33" s="262"/>
      <c r="C33" s="23"/>
      <c r="D33" s="43"/>
      <c r="E33" s="25" t="str">
        <f>IF(I33&gt;0,"* 102808 *","102808")</f>
        <v>102808</v>
      </c>
      <c r="F33" s="25">
        <v>102808</v>
      </c>
      <c r="G33" s="206">
        <f>VLOOKUP(F33,Onderdelenlijst!$A$3:$C$65,3,FALSE)</f>
        <v>171.69</v>
      </c>
      <c r="H33" s="184">
        <f t="shared" si="0"/>
        <v>0</v>
      </c>
      <c r="I33" s="118">
        <f>IF(AND(I9=180,I10="vlak"),I5*4,0)</f>
        <v>0</v>
      </c>
      <c r="T33" s="1">
        <v>1925</v>
      </c>
    </row>
    <row r="34" spans="1:21" ht="16.5" customHeight="1" x14ac:dyDescent="0.2">
      <c r="A34" s="266" t="str">
        <f>VLOOKUP(F34,Onderdelenlijst!A:C,2,FALSE)</f>
        <v>Verlengd scharnier 80mm Din L</v>
      </c>
      <c r="B34" s="262"/>
      <c r="C34" s="23"/>
      <c r="D34" s="43"/>
      <c r="E34" s="25" t="str">
        <f>IF(I34&gt;0,"* 102805 *","102805")</f>
        <v>102805</v>
      </c>
      <c r="F34" s="25">
        <v>102805</v>
      </c>
      <c r="G34" s="206">
        <f>VLOOKUP(F34,Onderdelenlijst!$A$3:$C$65,3,FALSE)</f>
        <v>171.69</v>
      </c>
      <c r="H34" s="184">
        <f t="shared" si="0"/>
        <v>0</v>
      </c>
      <c r="I34" s="118">
        <f>IF(I11="inclusief",I5*4,0)</f>
        <v>0</v>
      </c>
      <c r="T34" s="1">
        <v>1926</v>
      </c>
    </row>
    <row r="35" spans="1:21" ht="16.5" customHeight="1" x14ac:dyDescent="0.2">
      <c r="A35" s="266" t="str">
        <f>VLOOKUP(F35,Onderdelenlijst!A:C,2,FALSE)</f>
        <v>Verlengd scharnier 80mm Din R</v>
      </c>
      <c r="B35" s="262"/>
      <c r="C35" s="23"/>
      <c r="D35" s="43"/>
      <c r="E35" s="25" t="str">
        <f>IF(I35&gt;0,"* 102806 *","102806")</f>
        <v>102806</v>
      </c>
      <c r="F35" s="25">
        <v>102806</v>
      </c>
      <c r="G35" s="206">
        <f>VLOOKUP(F35,Onderdelenlijst!$A$3:$C$65,3,FALSE)</f>
        <v>171.69</v>
      </c>
      <c r="H35" s="184">
        <f t="shared" si="0"/>
        <v>0</v>
      </c>
      <c r="I35" s="118">
        <f>IF(I9=90,I5*4,0)</f>
        <v>0</v>
      </c>
      <c r="T35" s="1">
        <v>1927</v>
      </c>
    </row>
    <row r="36" spans="1:21" ht="16.5" customHeight="1" x14ac:dyDescent="0.2">
      <c r="A36" s="266" t="str">
        <f>VLOOKUP(F36,Onderdelenlijst!A:C,2,FALSE)</f>
        <v>Verlengd scharnier 160mm Din R - VERVALLEN</v>
      </c>
      <c r="B36" s="262"/>
      <c r="C36" s="23"/>
      <c r="D36" s="43"/>
      <c r="E36" s="25" t="str">
        <f>IF(I36&gt;0,"* 102810 *","102810")</f>
        <v>102810</v>
      </c>
      <c r="F36" s="25">
        <v>102810</v>
      </c>
      <c r="G36" s="206" t="str">
        <f>VLOOKUP(F36,Onderdelenlijst!$A$3:$C$65,3,FALSE)</f>
        <v>vervallen</v>
      </c>
      <c r="H36" s="184" t="str">
        <f>IF(I36&gt;0,"CONTACT HMB","€ 0,00")</f>
        <v>€ 0,00</v>
      </c>
      <c r="I36" s="118">
        <f>IF(AND(I10="negge",I9=180),I5*4,0)</f>
        <v>0</v>
      </c>
      <c r="T36" s="1">
        <v>1928</v>
      </c>
    </row>
    <row r="37" spans="1:21" ht="16.5" customHeight="1" x14ac:dyDescent="0.2">
      <c r="A37" s="266" t="str">
        <f>VLOOKUP(F37,Onderdelenlijst!A:C,2,FALSE)</f>
        <v>Set kogelpaumelles R compleet</v>
      </c>
      <c r="B37" s="262"/>
      <c r="C37" s="23"/>
      <c r="D37" s="43"/>
      <c r="E37" s="25" t="str">
        <f>IF(I37&gt;0,"* 102804 *","102804")</f>
        <v>* 102804 *</v>
      </c>
      <c r="F37" s="25">
        <v>102804</v>
      </c>
      <c r="G37" s="206">
        <f>VLOOKUP(F37,Onderdelenlijst!$A$3:$C$65,3,FALSE)</f>
        <v>290.14</v>
      </c>
      <c r="H37" s="184" t="e">
        <f t="shared" si="0"/>
        <v>#VALUE!</v>
      </c>
      <c r="I37" s="118" t="str">
        <f>I5</f>
        <v>Selecteer aantal</v>
      </c>
      <c r="T37" s="1">
        <v>1929</v>
      </c>
    </row>
    <row r="38" spans="1:21" customFormat="1" ht="16.5" customHeight="1" x14ac:dyDescent="0.2">
      <c r="A38" s="266" t="str">
        <f>VLOOKUP(F38,Onderdelenlijst!A:C,2,FALSE)</f>
        <v>Sluitkom onder- en bovendorpel (Grijs)</v>
      </c>
      <c r="B38" s="262"/>
      <c r="C38" s="23"/>
      <c r="D38" s="118"/>
      <c r="E38" s="25" t="str">
        <f>IF(I38&gt;0,"* 707031 *","707031")</f>
        <v>707031</v>
      </c>
      <c r="F38" s="25">
        <v>707031</v>
      </c>
      <c r="G38" s="206">
        <f>VLOOKUP(F38,Onderdelenlijst!$A$3:$C$65,3,FALSE)</f>
        <v>10.54</v>
      </c>
      <c r="H38" s="184">
        <f t="shared" si="0"/>
        <v>0</v>
      </c>
      <c r="I38" s="118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>
        <v>1930</v>
      </c>
      <c r="U38" s="1"/>
    </row>
    <row r="39" spans="1:21" customFormat="1" ht="16.5" customHeight="1" x14ac:dyDescent="0.2">
      <c r="A39" s="266" t="str">
        <f>VLOOKUP(F39,Onderdelenlijst!A:C,2,FALSE)</f>
        <v>Sluitkraag 9 graden t.b.v. onderdorpel (Grijs)</v>
      </c>
      <c r="B39" s="262"/>
      <c r="C39" s="23"/>
      <c r="D39" s="118"/>
      <c r="E39" s="25" t="str">
        <f>IF(I39&gt;0,"* 600676 *","600676")</f>
        <v>600676</v>
      </c>
      <c r="F39" s="25">
        <v>600676</v>
      </c>
      <c r="G39" s="206">
        <f>VLOOKUP(F39,Onderdelenlijst!$A$3:$C$65,3,FALSE)</f>
        <v>2.19</v>
      </c>
      <c r="H39" s="184">
        <f t="shared" si="0"/>
        <v>0</v>
      </c>
      <c r="I39" s="118">
        <f>IF(I12="grijs",I5,0)</f>
        <v>0</v>
      </c>
      <c r="M39" s="1"/>
      <c r="N39" s="1"/>
      <c r="O39" s="1"/>
      <c r="P39" s="1"/>
      <c r="Q39" s="1"/>
      <c r="R39" s="1"/>
      <c r="S39" s="1"/>
      <c r="T39" s="1">
        <v>1931</v>
      </c>
    </row>
    <row r="40" spans="1:21" customFormat="1" ht="16.5" customHeight="1" x14ac:dyDescent="0.2">
      <c r="A40" s="266" t="str">
        <f>VLOOKUP(F40,Onderdelenlijst!A:C,2,FALSE)</f>
        <v>Sluitkom onder- en bovendorpel (Zwart)</v>
      </c>
      <c r="B40" s="262"/>
      <c r="C40" s="23"/>
      <c r="D40" s="118"/>
      <c r="E40" s="25" t="str">
        <f>IF(I40&gt;0,"* 707031Z *","707031Z")</f>
        <v>707031Z</v>
      </c>
      <c r="F40" s="25" t="s">
        <v>27</v>
      </c>
      <c r="G40" s="206">
        <f>VLOOKUP(F40,Onderdelenlijst!$A$3:$C$65,3,FALSE)</f>
        <v>10.54</v>
      </c>
      <c r="H40" s="184">
        <f t="shared" si="0"/>
        <v>0</v>
      </c>
      <c r="I40" s="118">
        <f>IF(I12="zwart",4*I5,0)</f>
        <v>0</v>
      </c>
      <c r="M40" s="1"/>
      <c r="N40" s="1"/>
      <c r="O40" s="1"/>
      <c r="P40" s="1"/>
      <c r="Q40" s="1"/>
      <c r="R40" s="1"/>
      <c r="S40" s="1"/>
      <c r="T40" s="1">
        <v>1932</v>
      </c>
    </row>
    <row r="41" spans="1:21" customFormat="1" ht="16.5" customHeight="1" x14ac:dyDescent="0.2">
      <c r="A41" s="266" t="str">
        <f>VLOOKUP(F41,Onderdelenlijst!A:C,2,FALSE)</f>
        <v>Sluitkraag 6 graden t.b.v. onderdorpel (Zwart)</v>
      </c>
      <c r="B41" s="262"/>
      <c r="C41" s="23"/>
      <c r="D41" s="118"/>
      <c r="E41" s="25" t="str">
        <f>IF(I41&gt;0,"* 600686Z *","600686Z")</f>
        <v>600686Z</v>
      </c>
      <c r="F41" s="25" t="s">
        <v>30</v>
      </c>
      <c r="G41" s="206">
        <f>VLOOKUP(F41,Onderdelenlijst!$A$3:$C$65,3,FALSE)</f>
        <v>2.19</v>
      </c>
      <c r="H41" s="184">
        <f t="shared" si="0"/>
        <v>0</v>
      </c>
      <c r="I41" s="118">
        <f>IF(I12="zwart",2*I5,0)</f>
        <v>0</v>
      </c>
      <c r="N41" s="1"/>
      <c r="P41" s="1"/>
      <c r="Q41" s="1"/>
      <c r="R41" s="1"/>
      <c r="S41" s="1"/>
      <c r="T41" s="1">
        <v>1933</v>
      </c>
    </row>
    <row r="42" spans="1:21" ht="16.5" customHeight="1" x14ac:dyDescent="0.2">
      <c r="A42" s="266" t="str">
        <f>VLOOKUP(F42,Onderdelenlijst!A:C,2,FALSE)</f>
        <v>Montagehandleiding 4 seizoenenpui</v>
      </c>
      <c r="B42" s="262"/>
      <c r="C42" s="23"/>
      <c r="D42" s="43"/>
      <c r="E42" s="25" t="str">
        <f>IF(I42&gt;0,"* handleiding *","handleiding")</f>
        <v>* handleiding *</v>
      </c>
      <c r="F42" s="25" t="s">
        <v>14</v>
      </c>
      <c r="G42" s="206">
        <f>VLOOKUP(F42,Onderdelenlijst!$A$3:$C$65,3,FALSE)</f>
        <v>0</v>
      </c>
      <c r="H42" s="184">
        <f t="shared" si="0"/>
        <v>0</v>
      </c>
      <c r="I42" s="118">
        <f>IF(I5&gt;0,1,0)</f>
        <v>1</v>
      </c>
      <c r="K42"/>
      <c r="L42"/>
      <c r="M42"/>
      <c r="N42"/>
      <c r="O42"/>
      <c r="P42"/>
      <c r="Q42"/>
      <c r="R42"/>
      <c r="S42"/>
      <c r="T42" s="1">
        <v>1934</v>
      </c>
      <c r="U42"/>
    </row>
    <row r="43" spans="1:21" ht="16.5" customHeight="1" x14ac:dyDescent="0.2">
      <c r="A43" s="266" t="str">
        <f>VLOOKUP(F43,Onderdelenlijst!A:C,2,FALSE)</f>
        <v>Mp 4-seiz. Ultra 2015 R inkortbaar</v>
      </c>
      <c r="B43" s="262"/>
      <c r="C43" s="23"/>
      <c r="D43" s="43"/>
      <c r="E43" s="25" t="str">
        <f>IF(I43&gt;0,"* 105910 *","105910")</f>
        <v>105910</v>
      </c>
      <c r="F43" s="25">
        <v>105910</v>
      </c>
      <c r="G43" s="206">
        <f>VLOOKUP(F43,Onderdelenlijst!$A$3:$C$65,3,FALSE)</f>
        <v>654.70000000000005</v>
      </c>
      <c r="H43" s="184">
        <f t="shared" si="0"/>
        <v>0</v>
      </c>
      <c r="I43" s="118">
        <f>IF(AND(I6&gt;1899,I6&lt;2016),I5,0)</f>
        <v>0</v>
      </c>
      <c r="M43"/>
      <c r="N43"/>
      <c r="O43"/>
      <c r="P43"/>
      <c r="Q43"/>
      <c r="R43"/>
      <c r="S43"/>
      <c r="T43" s="1">
        <v>1935</v>
      </c>
    </row>
    <row r="44" spans="1:21" ht="16.5" customHeight="1" x14ac:dyDescent="0.2">
      <c r="A44" s="266" t="str">
        <f>VLOOKUP(F44,Onderdelenlijst!A:C,2,FALSE)</f>
        <v>Mp 4-seiz. Ultra 2115 R inkortbaar</v>
      </c>
      <c r="B44" s="262"/>
      <c r="C44" s="23"/>
      <c r="D44" s="43"/>
      <c r="E44" s="25" t="str">
        <f>IF(I44&gt;0,"* 105916 *","105916")</f>
        <v>105916</v>
      </c>
      <c r="F44" s="25">
        <v>105916</v>
      </c>
      <c r="G44" s="206">
        <f>VLOOKUP(F44,Onderdelenlijst!$A$3:$C$65,3,FALSE)</f>
        <v>443.9</v>
      </c>
      <c r="H44" s="184">
        <f t="shared" si="0"/>
        <v>0</v>
      </c>
      <c r="I44" s="118">
        <f>IF(AND(I6&gt;2015,I6&lt;2116),I5,0)</f>
        <v>0</v>
      </c>
      <c r="M44"/>
      <c r="N44"/>
      <c r="O44"/>
      <c r="P44"/>
      <c r="Q44"/>
      <c r="R44"/>
      <c r="S44"/>
      <c r="T44" s="1">
        <v>1936</v>
      </c>
    </row>
    <row r="45" spans="1:21" ht="16.5" customHeight="1" x14ac:dyDescent="0.2">
      <c r="A45" s="266" t="str">
        <f>VLOOKUP(F45,Onderdelenlijst!A:C,2,FALSE)</f>
        <v>Mp 4-seiz. Ultra 2215 R inkortbaar</v>
      </c>
      <c r="B45" s="262"/>
      <c r="C45" s="23"/>
      <c r="D45" s="43"/>
      <c r="E45" s="25" t="str">
        <f>IF(I45&gt;0,"* 105918 *","105918")</f>
        <v>105918</v>
      </c>
      <c r="F45" s="25">
        <v>105918</v>
      </c>
      <c r="G45" s="206">
        <f>VLOOKUP(F45,Onderdelenlijst!$A$3:$C$65,3,FALSE)</f>
        <v>443.9</v>
      </c>
      <c r="H45" s="184">
        <f t="shared" si="0"/>
        <v>0</v>
      </c>
      <c r="I45" s="118">
        <f>IF(AND(I6&gt;2115,I6&lt;2216),I5,0)</f>
        <v>0</v>
      </c>
      <c r="N45"/>
      <c r="P45"/>
      <c r="Q45"/>
      <c r="R45"/>
      <c r="S45"/>
      <c r="T45" s="1">
        <v>1937</v>
      </c>
    </row>
    <row r="46" spans="1:21" ht="16.5" customHeight="1" x14ac:dyDescent="0.2">
      <c r="A46" s="266" t="str">
        <f>VLOOKUP(F46,Onderdelenlijst!A:C,2,FALSE)</f>
        <v>Mp 4-seiz. Ultra 2315 R inkortbaar</v>
      </c>
      <c r="B46" s="262"/>
      <c r="C46" s="23"/>
      <c r="D46" s="43"/>
      <c r="E46" s="25" t="str">
        <f>IF(I46&gt;0,"* 105920 *","105920")</f>
        <v>105920</v>
      </c>
      <c r="F46" s="25">
        <v>105920</v>
      </c>
      <c r="G46" s="206">
        <f>VLOOKUP(F46,Onderdelenlijst!$A$3:$C$65,3,FALSE)</f>
        <v>443.9</v>
      </c>
      <c r="H46" s="184">
        <f t="shared" si="0"/>
        <v>0</v>
      </c>
      <c r="I46" s="118">
        <f>IF(AND(I6&gt;2215,I6&lt;2316),I5,0)</f>
        <v>0</v>
      </c>
      <c r="T46" s="1">
        <v>1938</v>
      </c>
    </row>
    <row r="47" spans="1:21" ht="16.5" customHeight="1" x14ac:dyDescent="0.2">
      <c r="A47" s="266" t="str">
        <f>VLOOKUP(F47,Onderdelenlijst!A:C,2,FALSE)</f>
        <v>Mp 4-seiz. Ultra 2415 R inkortbaar</v>
      </c>
      <c r="B47" s="262"/>
      <c r="C47" s="23"/>
      <c r="D47" s="43"/>
      <c r="E47" s="25" t="str">
        <f>IF(I47&gt;0,"* 105922 *","105922")</f>
        <v>105922</v>
      </c>
      <c r="F47" s="25">
        <v>105922</v>
      </c>
      <c r="G47" s="206">
        <f>VLOOKUP(F47,Onderdelenlijst!$A$3:$C$65,3,FALSE)</f>
        <v>443.9</v>
      </c>
      <c r="H47" s="184">
        <f t="shared" si="0"/>
        <v>0</v>
      </c>
      <c r="I47" s="118">
        <f>IF(AND(I6&gt;2315,I6&lt;2416),I5,0)</f>
        <v>0</v>
      </c>
      <c r="T47" s="1">
        <v>1939</v>
      </c>
    </row>
    <row r="48" spans="1:21" ht="16.5" customHeight="1" x14ac:dyDescent="0.2">
      <c r="A48" s="266" t="str">
        <f>VLOOKUP(F48,Onderdelenlijst!A:C,2,FALSE)</f>
        <v>Mp 4-seiz. Ultra 2515 R inkortbaar</v>
      </c>
      <c r="B48" s="262"/>
      <c r="C48" s="23"/>
      <c r="D48" s="43"/>
      <c r="E48" s="25" t="str">
        <f>IF(I48&gt;0,"* 105924 *","105924")</f>
        <v>105924</v>
      </c>
      <c r="F48" s="25">
        <v>105924</v>
      </c>
      <c r="G48" s="206">
        <f>VLOOKUP(F48,Onderdelenlijst!$A$3:$C$65,3,FALSE)</f>
        <v>443.9</v>
      </c>
      <c r="H48" s="184">
        <f t="shared" si="0"/>
        <v>0</v>
      </c>
      <c r="I48" s="118">
        <f>IF(AND(I6&gt;2415,I6&lt;2516),I5,0)</f>
        <v>0</v>
      </c>
      <c r="T48" s="1">
        <v>1940</v>
      </c>
    </row>
    <row r="49" spans="1:20" ht="16.5" customHeight="1" x14ac:dyDescent="0.2">
      <c r="A49" s="266" t="str">
        <f>VLOOKUP(F49,Onderdelenlijst!A:C,2,FALSE)</f>
        <v>Mp 4-seiz. Ultra 2615 R inkortbaar</v>
      </c>
      <c r="B49" s="262"/>
      <c r="C49" s="23"/>
      <c r="D49" s="43"/>
      <c r="E49" s="25" t="str">
        <f>IF(I49&gt;0,"* 105926 *","105926")</f>
        <v>105926</v>
      </c>
      <c r="F49" s="25">
        <v>105926</v>
      </c>
      <c r="G49" s="206">
        <f>VLOOKUP(F49,Onderdelenlijst!$A$3:$C$65,3,FALSE)</f>
        <v>667.08</v>
      </c>
      <c r="H49" s="184">
        <f t="shared" si="0"/>
        <v>0</v>
      </c>
      <c r="I49" s="118">
        <f>IF(AND(I6&gt;2515,I6&lt;2616),I5,0)</f>
        <v>0</v>
      </c>
      <c r="T49" s="1">
        <v>1941</v>
      </c>
    </row>
    <row r="50" spans="1:20" ht="16.5" customHeight="1" x14ac:dyDescent="0.2">
      <c r="A50" s="266" t="str">
        <f>VLOOKUP(F50,Onderdelenlijst!A:C,2,FALSE)</f>
        <v>Mp 4-seiz. Ultra 2715 R inkortbaar</v>
      </c>
      <c r="B50" s="262"/>
      <c r="C50" s="23"/>
      <c r="D50" s="43"/>
      <c r="E50" s="25" t="str">
        <f>IF(I50&gt;0,"* 105928 *","105928")</f>
        <v>105928</v>
      </c>
      <c r="F50" s="25">
        <v>105928</v>
      </c>
      <c r="G50" s="206">
        <f>VLOOKUP(F50,Onderdelenlijst!$A$3:$C$65,3,FALSE)</f>
        <v>667.08</v>
      </c>
      <c r="H50" s="184">
        <f t="shared" si="0"/>
        <v>0</v>
      </c>
      <c r="I50" s="118">
        <f>IF(AND(I6&gt;2615,I6&lt;2716),I5,0)</f>
        <v>0</v>
      </c>
      <c r="T50" s="1">
        <v>1942</v>
      </c>
    </row>
    <row r="51" spans="1:20" ht="16.5" customHeight="1" x14ac:dyDescent="0.2">
      <c r="A51" s="266" t="str">
        <f>VLOOKUP(F51,Onderdelenlijst!A:C,2,FALSE)</f>
        <v>Mp 4-seiz. Ultra 2815 R inkortbaar</v>
      </c>
      <c r="B51" s="262"/>
      <c r="C51" s="23"/>
      <c r="D51" s="43"/>
      <c r="E51" s="25" t="str">
        <f>IF(I51&gt;0,"* 105930 *","105930")</f>
        <v>105930</v>
      </c>
      <c r="F51" s="25">
        <v>105930</v>
      </c>
      <c r="G51" s="206">
        <f>VLOOKUP(F51,Onderdelenlijst!$A$3:$C$65,3,FALSE)</f>
        <v>667.08</v>
      </c>
      <c r="H51" s="184">
        <f t="shared" si="0"/>
        <v>0</v>
      </c>
      <c r="I51" s="118">
        <f>IF(AND(I6&gt;2715,I6&lt;2816),I5,0)</f>
        <v>0</v>
      </c>
      <c r="T51" s="1">
        <v>1943</v>
      </c>
    </row>
    <row r="52" spans="1:20" ht="16.5" customHeight="1" x14ac:dyDescent="0.2">
      <c r="A52" s="266" t="str">
        <f>VLOOKUP(F52,Onderdelenlijst!A:C,2,FALSE)</f>
        <v>Mp 4-seiz. Ultra 2915 R inkortbaar</v>
      </c>
      <c r="B52" s="262"/>
      <c r="C52" s="23"/>
      <c r="D52" s="43"/>
      <c r="E52" s="25" t="str">
        <f>IF(I52&gt;0,"* 105932 *","105932")</f>
        <v>105932</v>
      </c>
      <c r="F52" s="25">
        <v>105932</v>
      </c>
      <c r="G52" s="206">
        <f>VLOOKUP(F52,Onderdelenlijst!$A$3:$C$65,3,FALSE)</f>
        <v>667.08</v>
      </c>
      <c r="H52" s="184">
        <f t="shared" si="0"/>
        <v>0</v>
      </c>
      <c r="I52" s="118">
        <f>IF(AND(I6&gt;2815,I6&lt;2916),I5,0)</f>
        <v>0</v>
      </c>
      <c r="T52" s="1">
        <v>1944</v>
      </c>
    </row>
    <row r="53" spans="1:20" ht="16.5" customHeight="1" x14ac:dyDescent="0.2">
      <c r="A53" s="266" t="str">
        <f>VLOOKUP(F53,Onderdelenlijst!A:C,2,FALSE)</f>
        <v>Mp 4-seiz. Ultra 3015 R inkortbaar</v>
      </c>
      <c r="B53" s="262"/>
      <c r="C53" s="23"/>
      <c r="D53" s="43"/>
      <c r="E53" s="25" t="str">
        <f>IF(I53&gt;0,"* 105934 *","105934")</f>
        <v>105934</v>
      </c>
      <c r="F53" s="25">
        <v>105934</v>
      </c>
      <c r="G53" s="206">
        <f>VLOOKUP(F53,Onderdelenlijst!$A$3:$C$65,3,FALSE)</f>
        <v>667.08</v>
      </c>
      <c r="H53" s="184">
        <f t="shared" si="0"/>
        <v>0</v>
      </c>
      <c r="I53" s="118">
        <f>IF(AND(I6&gt;2915,I6&lt;3016),I5,0)</f>
        <v>0</v>
      </c>
      <c r="T53" s="1">
        <v>1945</v>
      </c>
    </row>
    <row r="54" spans="1:20" ht="16.5" customHeight="1" x14ac:dyDescent="0.2">
      <c r="A54" s="266" t="str">
        <f>VLOOKUP(F54,Onderdelenlijst!A:C,2,FALSE)</f>
        <v>Mp 4-seiz. Ultra 3115 R inkortbaar</v>
      </c>
      <c r="B54" s="262"/>
      <c r="C54" s="23"/>
      <c r="D54" s="43"/>
      <c r="E54" s="25" t="str">
        <f>IF(I54&gt;0,"* 105936 *","105936")</f>
        <v>105936</v>
      </c>
      <c r="F54" s="25">
        <v>105936</v>
      </c>
      <c r="G54" s="206">
        <f>VLOOKUP(F54,Onderdelenlijst!$A$3:$C$65,3,FALSE)</f>
        <v>667.08</v>
      </c>
      <c r="H54" s="184">
        <f t="shared" si="0"/>
        <v>0</v>
      </c>
      <c r="I54" s="118">
        <f>IF(AND(I6&gt;3015,I6&lt;3116),I5,0)</f>
        <v>0</v>
      </c>
      <c r="T54" s="1">
        <v>1946</v>
      </c>
    </row>
    <row r="55" spans="1:20" ht="16.5" customHeight="1" x14ac:dyDescent="0.2">
      <c r="A55" s="266" t="str">
        <f>VLOOKUP(F55,Onderdelenlijst!A:C,2,FALSE)</f>
        <v>Mp 4-seiz. Ultra 3209 R inkortbaar</v>
      </c>
      <c r="B55" s="262"/>
      <c r="C55" s="23"/>
      <c r="D55" s="43"/>
      <c r="E55" s="25" t="str">
        <f>IF(I55&gt;0,"* 105938 *","105938")</f>
        <v>105938</v>
      </c>
      <c r="F55" s="25">
        <v>105938</v>
      </c>
      <c r="G55" s="206">
        <f>VLOOKUP(F55,Onderdelenlijst!$A$3:$C$65,3,FALSE)</f>
        <v>667.08</v>
      </c>
      <c r="H55" s="184">
        <f t="shared" si="0"/>
        <v>0</v>
      </c>
      <c r="I55" s="118">
        <f>IF(AND(I6&gt;3115,I6&lt;3201),I5,0)</f>
        <v>0</v>
      </c>
      <c r="T55" s="1">
        <v>1947</v>
      </c>
    </row>
    <row r="56" spans="1:20" ht="16.5" customHeight="1" x14ac:dyDescent="0.2">
      <c r="A56" s="262" t="str">
        <f>VLOOKUP(F56,Onderdelenlijst!A:C,2,FALSE)</f>
        <v>HMB F1 kruk/kruk garnituur PC72KT/SKG3</v>
      </c>
      <c r="B56" s="290"/>
      <c r="C56" s="290"/>
      <c r="D56" s="323"/>
      <c r="E56" s="25" t="str">
        <f>IF(I56&gt;0,"* 107220 *","107220")</f>
        <v>107220</v>
      </c>
      <c r="F56" s="25">
        <v>107220</v>
      </c>
      <c r="G56" s="206">
        <f>VLOOKUP(F56,Onderdelenlijst!$A$3:$C$65,3,FALSE)</f>
        <v>115.59</v>
      </c>
      <c r="H56" s="184">
        <f t="shared" si="0"/>
        <v>0</v>
      </c>
      <c r="I56" s="118">
        <f>IF(AND(I7="Cilinder",I13="krukgarnituur"),I5,0)</f>
        <v>0</v>
      </c>
      <c r="T56" s="1">
        <v>1948</v>
      </c>
    </row>
    <row r="57" spans="1:20" ht="16.5" customHeight="1" x14ac:dyDescent="0.2">
      <c r="A57" s="291" t="str">
        <f>VLOOKUP(F57,Onderdelenlijst!A:C,2,FALSE)</f>
        <v>HMB F1 kruk/knop garnituur PC72KT/SKG3</v>
      </c>
      <c r="B57" s="290"/>
      <c r="C57" s="290"/>
      <c r="D57" s="323"/>
      <c r="E57" s="25" t="str">
        <f>IF(I57&gt;0,"* 107230 *","107230")</f>
        <v>107230</v>
      </c>
      <c r="F57" s="25">
        <v>107230</v>
      </c>
      <c r="G57" s="206">
        <f>VLOOKUP(F57,Onderdelenlijst!$A$3:$C$65,3,FALSE)</f>
        <v>121.35</v>
      </c>
      <c r="H57" s="184">
        <f t="shared" si="0"/>
        <v>0</v>
      </c>
      <c r="I57" s="118">
        <f>IF(AND(I7="Cilinder",I13="knopgarnituur"),I5,0)</f>
        <v>0</v>
      </c>
      <c r="T57" s="1">
        <v>1949</v>
      </c>
    </row>
    <row r="58" spans="1:20" ht="16.5" customHeight="1" x14ac:dyDescent="0.2">
      <c r="A58" s="262" t="str">
        <f>VLOOKUP(F58,Onderdelenlijst!A:C,2,FALSE)</f>
        <v>HMB F1 kruk/kruk garnituur PC92KT/SKG3</v>
      </c>
      <c r="B58" s="290"/>
      <c r="C58" s="290" t="s">
        <v>133</v>
      </c>
      <c r="D58" s="323"/>
      <c r="E58" s="25" t="str">
        <f>IF(I58&gt;0,"* 109220*","109220")</f>
        <v>109220</v>
      </c>
      <c r="F58" s="25">
        <v>109220</v>
      </c>
      <c r="G58" s="206">
        <f>VLOOKUP(F58,Onderdelenlijst!$A$3:$C$65,3,FALSE)</f>
        <v>115.59</v>
      </c>
      <c r="H58" s="184">
        <f>I58*G58</f>
        <v>0</v>
      </c>
      <c r="I58" s="118">
        <f>IF(AND(I7="Kruk",I13="krukgarnituur"),I5,0)</f>
        <v>0</v>
      </c>
      <c r="T58" s="1">
        <v>1950</v>
      </c>
    </row>
    <row r="59" spans="1:20" ht="16.5" customHeight="1" thickBot="1" x14ac:dyDescent="0.25">
      <c r="A59" s="330" t="str">
        <f>VLOOKUP(F59,Onderdelenlijst!A:C,2,FALSE)</f>
        <v>HMB F1 kruk/knop garnituur PC92KT/SKG3</v>
      </c>
      <c r="B59" s="331"/>
      <c r="C59" s="331" t="s">
        <v>133</v>
      </c>
      <c r="D59" s="332"/>
      <c r="E59" s="45" t="str">
        <f>IF(I59&gt;0,"* 109230*","109230")</f>
        <v>109230</v>
      </c>
      <c r="F59" s="45">
        <v>109230</v>
      </c>
      <c r="G59" s="207">
        <f>VLOOKUP(F59,Onderdelenlijst!$A$3:$C$65,3,FALSE)</f>
        <v>121.35</v>
      </c>
      <c r="H59" s="208">
        <f>I59*G59</f>
        <v>0</v>
      </c>
      <c r="I59" s="163">
        <f>IF(AND(I7="Kruk",I13="knopgarnituur"),I5,0)</f>
        <v>0</v>
      </c>
      <c r="T59" s="1">
        <v>1951</v>
      </c>
    </row>
    <row r="60" spans="1:20" ht="16.5" customHeight="1" thickBot="1" x14ac:dyDescent="0.25">
      <c r="A60" s="180" t="s">
        <v>145</v>
      </c>
      <c r="B60" s="48"/>
      <c r="C60" s="44"/>
      <c r="D60" s="44"/>
      <c r="E60" s="238">
        <f>Onderdelenlijst!C62</f>
        <v>24.69</v>
      </c>
      <c r="F60" s="49"/>
      <c r="G60" s="50"/>
      <c r="H60" s="50"/>
      <c r="I60" s="51" t="s">
        <v>1</v>
      </c>
      <c r="T60" s="1">
        <v>1952</v>
      </c>
    </row>
    <row r="61" spans="1:20" ht="15" customHeight="1" thickBot="1" x14ac:dyDescent="0.25">
      <c r="A61" s="180" t="s">
        <v>137</v>
      </c>
      <c r="B61" s="213"/>
      <c r="C61" s="38"/>
      <c r="D61" s="38"/>
      <c r="E61" s="101"/>
      <c r="F61" s="101"/>
      <c r="G61" s="102"/>
      <c r="H61" s="102"/>
      <c r="I61" s="103" t="e">
        <f>SUM(H23:H59)</f>
        <v>#VALUE!</v>
      </c>
      <c r="T61" s="1">
        <v>1953</v>
      </c>
    </row>
    <row r="62" spans="1:20" ht="13.7" customHeight="1" x14ac:dyDescent="0.2">
      <c r="A62" s="279"/>
      <c r="B62" s="279"/>
      <c r="C62" s="44"/>
      <c r="D62" s="44"/>
      <c r="E62" s="49"/>
      <c r="F62" s="49"/>
      <c r="G62" s="50"/>
      <c r="H62" s="50"/>
      <c r="I62" s="49"/>
      <c r="T62" s="1">
        <v>1954</v>
      </c>
    </row>
    <row r="63" spans="1:20" ht="13.7" customHeight="1" x14ac:dyDescent="0.2">
      <c r="A63" s="279"/>
      <c r="B63" s="279"/>
      <c r="C63" s="44"/>
      <c r="D63" s="44"/>
      <c r="E63" s="49"/>
      <c r="F63" s="49"/>
      <c r="G63" s="50"/>
      <c r="H63" s="50"/>
      <c r="I63" s="49"/>
      <c r="T63" s="1">
        <v>1955</v>
      </c>
    </row>
    <row r="64" spans="1:20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T64" s="1">
        <v>1956</v>
      </c>
    </row>
    <row r="65" spans="1:21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T65" s="1">
        <v>1957</v>
      </c>
    </row>
    <row r="66" spans="1:21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T66" s="1">
        <v>1958</v>
      </c>
    </row>
    <row r="67" spans="1:21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T67" s="1">
        <v>1959</v>
      </c>
    </row>
    <row r="68" spans="1:21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T68" s="1">
        <v>1960</v>
      </c>
    </row>
    <row r="69" spans="1:21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T69" s="1">
        <v>1961</v>
      </c>
    </row>
    <row r="70" spans="1:21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T70" s="1">
        <v>1962</v>
      </c>
    </row>
    <row r="71" spans="1:21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T71" s="1">
        <v>1963</v>
      </c>
    </row>
    <row r="72" spans="1:21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T72" s="1">
        <v>1964</v>
      </c>
    </row>
    <row r="73" spans="1:21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T73" s="1">
        <v>1965</v>
      </c>
    </row>
    <row r="74" spans="1:21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T74" s="1">
        <v>1966</v>
      </c>
    </row>
    <row r="75" spans="1:21" ht="13.7" customHeight="1" x14ac:dyDescent="0.2">
      <c r="A75" s="44"/>
      <c r="B75" s="40"/>
      <c r="C75" s="44"/>
      <c r="D75" s="44"/>
      <c r="E75" s="49"/>
      <c r="F75" s="49"/>
      <c r="G75" s="50"/>
      <c r="H75" s="50"/>
      <c r="I75" s="49"/>
      <c r="T75" s="1">
        <v>1967</v>
      </c>
    </row>
    <row r="76" spans="1:21" ht="13.7" customHeight="1" x14ac:dyDescent="0.2">
      <c r="A76" s="44"/>
      <c r="B76" s="40"/>
      <c r="C76" s="44"/>
      <c r="D76" s="44"/>
      <c r="E76" s="49"/>
      <c r="F76" s="49"/>
      <c r="G76" s="50"/>
      <c r="H76" s="50"/>
      <c r="I76" s="49"/>
      <c r="T76" s="1">
        <v>1968</v>
      </c>
    </row>
    <row r="77" spans="1:21" ht="13.7" customHeight="1" x14ac:dyDescent="0.2">
      <c r="A77" s="44"/>
      <c r="B77" s="40"/>
      <c r="C77" s="44"/>
      <c r="D77" s="44"/>
      <c r="E77" s="49"/>
      <c r="F77" s="49"/>
      <c r="G77" s="50"/>
      <c r="H77" s="50"/>
      <c r="I77" s="49"/>
      <c r="T77" s="1">
        <v>1969</v>
      </c>
    </row>
    <row r="78" spans="1:21" ht="13.7" customHeight="1" x14ac:dyDescent="0.2">
      <c r="A78" s="44"/>
      <c r="B78" s="40"/>
      <c r="C78" s="44"/>
      <c r="D78" s="44"/>
      <c r="E78" s="49"/>
      <c r="F78" s="49"/>
      <c r="G78" s="50"/>
      <c r="H78" s="50"/>
      <c r="I78" s="49"/>
      <c r="K78"/>
      <c r="L78"/>
      <c r="T78" s="1">
        <v>1970</v>
      </c>
    </row>
    <row r="79" spans="1:21" ht="13.7" customHeight="1" x14ac:dyDescent="0.2">
      <c r="A79" s="44"/>
      <c r="B79" s="40"/>
      <c r="C79" s="44"/>
      <c r="D79" s="44"/>
      <c r="E79" s="49"/>
      <c r="F79" s="49"/>
      <c r="G79" s="50"/>
      <c r="H79" s="50"/>
      <c r="I79" s="49"/>
      <c r="K79"/>
      <c r="L79"/>
      <c r="T79" s="1">
        <v>1971</v>
      </c>
    </row>
    <row r="80" spans="1:21" ht="13.7" customHeight="1" x14ac:dyDescent="0.2">
      <c r="A80" s="44"/>
      <c r="B80" s="40"/>
      <c r="C80" s="44"/>
      <c r="D80" s="44"/>
      <c r="E80" s="49"/>
      <c r="F80" s="49"/>
      <c r="G80" s="50"/>
      <c r="H80" s="50"/>
      <c r="I80" s="49"/>
      <c r="T80" s="1">
        <v>1972</v>
      </c>
      <c r="U80"/>
    </row>
    <row r="81" spans="1:21" ht="13.7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T81" s="1">
        <v>1973</v>
      </c>
      <c r="U81"/>
    </row>
    <row r="82" spans="1:21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T82" s="1">
        <v>1974</v>
      </c>
    </row>
    <row r="83" spans="1:21" ht="13.7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T83" s="1">
        <v>1975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49"/>
      <c r="H84" s="44"/>
      <c r="I84" s="49"/>
      <c r="O84"/>
      <c r="T84" s="1">
        <v>1976</v>
      </c>
    </row>
    <row r="85" spans="1:21" s="3" customFormat="1" ht="13.7" customHeight="1" x14ac:dyDescent="0.2">
      <c r="A85" s="44"/>
      <c r="B85" s="44"/>
      <c r="C85" s="44"/>
      <c r="D85" s="44"/>
      <c r="E85" s="49"/>
      <c r="F85" s="49"/>
      <c r="G85" s="49"/>
      <c r="H85" s="44"/>
      <c r="I85" s="49"/>
      <c r="K85" s="1"/>
      <c r="L85" s="1"/>
      <c r="M85" s="1"/>
      <c r="N85"/>
      <c r="O85"/>
      <c r="P85"/>
      <c r="Q85"/>
      <c r="R85"/>
      <c r="S85"/>
      <c r="T85" s="1">
        <v>1977</v>
      </c>
      <c r="U85" s="1"/>
    </row>
    <row r="86" spans="1:21" ht="13.7" customHeight="1" x14ac:dyDescent="0.2">
      <c r="A86" s="44"/>
      <c r="B86" s="44"/>
      <c r="C86" s="44"/>
      <c r="D86" s="44"/>
      <c r="E86" s="49"/>
      <c r="F86" s="49"/>
      <c r="G86" s="49"/>
      <c r="H86" s="44"/>
      <c r="I86" s="49"/>
      <c r="N86"/>
      <c r="P86"/>
      <c r="Q86"/>
      <c r="R86"/>
      <c r="S86"/>
      <c r="T86" s="1">
        <v>1978</v>
      </c>
    </row>
    <row r="87" spans="1:21" ht="13.7" customHeight="1" x14ac:dyDescent="0.2">
      <c r="A87" s="44"/>
      <c r="B87" s="44"/>
      <c r="C87" s="44"/>
      <c r="D87" s="44"/>
      <c r="E87" s="49"/>
      <c r="F87" s="49"/>
      <c r="G87" s="49"/>
      <c r="H87" s="44"/>
      <c r="I87" s="49"/>
      <c r="T87" s="1">
        <v>1979</v>
      </c>
    </row>
    <row r="88" spans="1:21" ht="13.7" customHeight="1" x14ac:dyDescent="0.2">
      <c r="T88" s="1">
        <v>1980</v>
      </c>
    </row>
    <row r="89" spans="1:21" ht="13.7" customHeight="1" x14ac:dyDescent="0.2">
      <c r="T89" s="1">
        <v>1981</v>
      </c>
    </row>
    <row r="90" spans="1:21" x14ac:dyDescent="0.2">
      <c r="T90" s="1">
        <v>1982</v>
      </c>
    </row>
    <row r="91" spans="1:21" x14ac:dyDescent="0.2">
      <c r="T91" s="1">
        <v>1983</v>
      </c>
    </row>
    <row r="92" spans="1:21" x14ac:dyDescent="0.2">
      <c r="T92" s="1">
        <v>1984</v>
      </c>
    </row>
    <row r="93" spans="1:21" x14ac:dyDescent="0.2">
      <c r="T93" s="1">
        <v>1985</v>
      </c>
    </row>
    <row r="94" spans="1:21" x14ac:dyDescent="0.2">
      <c r="T94" s="1">
        <v>1986</v>
      </c>
    </row>
    <row r="95" spans="1:21" x14ac:dyDescent="0.2">
      <c r="T95" s="1">
        <v>1987</v>
      </c>
    </row>
    <row r="96" spans="1:21" x14ac:dyDescent="0.2"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K99" s="3"/>
      <c r="L99" s="3"/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  <c r="U101" s="3"/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M105" s="3"/>
      <c r="O105" s="3"/>
      <c r="T105" s="1">
        <v>1997</v>
      </c>
    </row>
    <row r="106" spans="11:21" x14ac:dyDescent="0.2">
      <c r="N106" s="3"/>
      <c r="P106" s="3"/>
      <c r="Q106" s="3"/>
      <c r="R106" s="3"/>
      <c r="S106" s="3"/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</row>
    <row r="112" spans="11:21" x14ac:dyDescent="0.2">
      <c r="T112" s="1">
        <v>2004</v>
      </c>
    </row>
    <row r="113" spans="20:20" x14ac:dyDescent="0.2">
      <c r="T113" s="1">
        <v>2005</v>
      </c>
    </row>
    <row r="114" spans="20:20" x14ac:dyDescent="0.2">
      <c r="T114" s="1">
        <v>2006</v>
      </c>
    </row>
    <row r="115" spans="20:20" x14ac:dyDescent="0.2">
      <c r="T115" s="1">
        <v>2007</v>
      </c>
    </row>
    <row r="116" spans="20:20" x14ac:dyDescent="0.2">
      <c r="T116" s="1">
        <v>2008</v>
      </c>
    </row>
    <row r="117" spans="20:20" x14ac:dyDescent="0.2">
      <c r="T117" s="1">
        <v>2009</v>
      </c>
    </row>
    <row r="118" spans="20:20" x14ac:dyDescent="0.2">
      <c r="T118" s="1">
        <v>2010</v>
      </c>
    </row>
    <row r="119" spans="20:20" x14ac:dyDescent="0.2">
      <c r="T119" s="1">
        <v>2011</v>
      </c>
    </row>
    <row r="120" spans="20:20" x14ac:dyDescent="0.2">
      <c r="T120" s="1">
        <v>2012</v>
      </c>
    </row>
    <row r="121" spans="20:20" x14ac:dyDescent="0.2">
      <c r="T121" s="1">
        <v>2013</v>
      </c>
    </row>
    <row r="122" spans="20:20" x14ac:dyDescent="0.2">
      <c r="T122" s="1">
        <v>2014</v>
      </c>
    </row>
    <row r="123" spans="20:20" x14ac:dyDescent="0.2">
      <c r="T123" s="1">
        <v>2015</v>
      </c>
    </row>
    <row r="124" spans="20:20" x14ac:dyDescent="0.2">
      <c r="T124" s="1">
        <v>2016</v>
      </c>
    </row>
    <row r="125" spans="20:20" x14ac:dyDescent="0.2">
      <c r="T125" s="1">
        <v>2017</v>
      </c>
    </row>
    <row r="126" spans="20:20" x14ac:dyDescent="0.2">
      <c r="T126" s="1">
        <v>2018</v>
      </c>
    </row>
    <row r="127" spans="20:20" x14ac:dyDescent="0.2">
      <c r="T127" s="1">
        <v>2019</v>
      </c>
    </row>
    <row r="128" spans="20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VTL/a76Fav2qAsRuySvHZ+gUfbK5b7UB3aEq7DDLny7+XqZ6u/3Y5abvIGX2HFIbiD8K2RTyOE/Wcb7VCXZ4vQ==" saltValue="XDZmSIVW6r42RqTAbUQI2w==" spinCount="100000" sheet="1" objects="1" scenarios="1" sort="0" autoFilter="0"/>
  <protectedRanges>
    <protectedRange sqref="I5:I12" name="gegevens"/>
  </protectedRanges>
  <autoFilter ref="A20:W78" xr:uid="{00000000-0009-0000-0000-000005000000}"/>
  <mergeCells count="54">
    <mergeCell ref="A62:B62"/>
    <mergeCell ref="A63:B63"/>
    <mergeCell ref="A30:B30"/>
    <mergeCell ref="A31:B31"/>
    <mergeCell ref="A32:B32"/>
    <mergeCell ref="A56:D56"/>
    <mergeCell ref="A57:D57"/>
    <mergeCell ref="I21:I22"/>
    <mergeCell ref="A55:B55"/>
    <mergeCell ref="A53:B53"/>
    <mergeCell ref="A54:B54"/>
    <mergeCell ref="A35:B35"/>
    <mergeCell ref="A40:B40"/>
    <mergeCell ref="A41:B41"/>
    <mergeCell ref="A45:B45"/>
    <mergeCell ref="D12:E12"/>
    <mergeCell ref="A22:B22"/>
    <mergeCell ref="B20:B21"/>
    <mergeCell ref="A25:B25"/>
    <mergeCell ref="A26:B26"/>
    <mergeCell ref="A23:B23"/>
    <mergeCell ref="A24:B24"/>
    <mergeCell ref="A3:B3"/>
    <mergeCell ref="D5:E5"/>
    <mergeCell ref="D6:E6"/>
    <mergeCell ref="D7:E7"/>
    <mergeCell ref="A51:B51"/>
    <mergeCell ref="A38:B38"/>
    <mergeCell ref="A39:B39"/>
    <mergeCell ref="A36:B36"/>
    <mergeCell ref="A37:B37"/>
    <mergeCell ref="D11:E11"/>
    <mergeCell ref="D9:E9"/>
    <mergeCell ref="D8:E8"/>
    <mergeCell ref="A29:B29"/>
    <mergeCell ref="D13:E13"/>
    <mergeCell ref="A27:B27"/>
    <mergeCell ref="A28:B28"/>
    <mergeCell ref="D10:E10"/>
    <mergeCell ref="B16:C17"/>
    <mergeCell ref="D14:E14"/>
    <mergeCell ref="A58:D58"/>
    <mergeCell ref="A59:D59"/>
    <mergeCell ref="A47:B47"/>
    <mergeCell ref="A48:B48"/>
    <mergeCell ref="A49:B49"/>
    <mergeCell ref="A52:B52"/>
    <mergeCell ref="A50:B50"/>
    <mergeCell ref="A42:B42"/>
    <mergeCell ref="A43:B43"/>
    <mergeCell ref="A44:B44"/>
    <mergeCell ref="A33:B33"/>
    <mergeCell ref="A46:B46"/>
    <mergeCell ref="A34:B34"/>
  </mergeCells>
  <phoneticPr fontId="0" type="noConversion"/>
  <dataValidations count="9">
    <dataValidation type="list" allowBlank="1" showInputMessage="1" showErrorMessage="1" sqref="I7" xr:uid="{00000000-0002-0000-0500-000000000000}">
      <formula1>$N$9:$N$11</formula1>
    </dataValidation>
    <dataValidation type="list" allowBlank="1" showInputMessage="1" showErrorMessage="1" sqref="I12" xr:uid="{00000000-0002-0000-0500-000001000000}">
      <formula1>$N$13:$N$15</formula1>
    </dataValidation>
    <dataValidation type="list" allowBlank="1" showInputMessage="1" showErrorMessage="1" sqref="I9" xr:uid="{00000000-0002-0000-0500-000002000000}">
      <formula1>$P$9:$P$11</formula1>
    </dataValidation>
    <dataValidation type="list" allowBlank="1" showInputMessage="1" showErrorMessage="1" sqref="I10" xr:uid="{00000000-0002-0000-0500-000003000000}">
      <formula1>$N$16:$N$18</formula1>
    </dataValidation>
    <dataValidation type="list" allowBlank="1" showInputMessage="1" showErrorMessage="1" sqref="I11" xr:uid="{00000000-0002-0000-0500-000004000000}">
      <formula1>$N$20:$N$22</formula1>
    </dataValidation>
    <dataValidation type="list" allowBlank="1" showInputMessage="1" showErrorMessage="1" sqref="I13" xr:uid="{00000000-0002-0000-0500-000005000000}">
      <formula1>$N$24:$N$26</formula1>
    </dataValidation>
    <dataValidation type="list" allowBlank="1" showInputMessage="1" showErrorMessage="1" sqref="I5" xr:uid="{00000000-0002-0000-0500-000006000000}">
      <formula1>$R$7:$R$30</formula1>
    </dataValidation>
    <dataValidation type="list" allowBlank="1" showInputMessage="1" showErrorMessage="1" sqref="I8" xr:uid="{00000000-0002-0000-0500-000007000000}">
      <formula1>$O$1:$O$3</formula1>
    </dataValidation>
    <dataValidation type="list" allowBlank="1" showInputMessage="1" showErrorMessage="1" sqref="I6" xr:uid="{00000000-0002-0000-0500-000008000000}">
      <formula1>$T$7:$T$1308</formula1>
    </dataValidation>
  </dataValidations>
  <hyperlinks>
    <hyperlink ref="I17" location="'Schema overzicht'!A1" display="'Schema overzicht'!A1" xr:uid="{00000000-0004-0000-05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1" r:id="rId4" name="Button 57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4</xdr:col>
                    <xdr:colOff>1028700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" name="Button 60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19050</xdr:rowOff>
                  </from>
                  <to>
                    <xdr:col>4</xdr:col>
                    <xdr:colOff>1028700</xdr:colOff>
                    <xdr:row>19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2" t="s">
        <v>20</v>
      </c>
      <c r="B1" s="53"/>
      <c r="C1" s="53"/>
      <c r="D1" s="53"/>
      <c r="E1" s="54"/>
      <c r="F1" s="55"/>
      <c r="G1" s="56"/>
      <c r="H1" s="56"/>
      <c r="I1" s="57" t="s">
        <v>11</v>
      </c>
      <c r="M1" s="5"/>
      <c r="O1" s="6" t="s">
        <v>9</v>
      </c>
      <c r="P1" s="6"/>
      <c r="Q1" s="6"/>
    </row>
    <row r="2" spans="1:20" ht="16.5" customHeight="1" x14ac:dyDescent="0.2">
      <c r="A2" s="58"/>
      <c r="E2" s="59"/>
      <c r="F2" s="59"/>
      <c r="H2" s="31"/>
      <c r="I2" s="144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M3" s="6"/>
      <c r="O3" s="8" t="s">
        <v>53</v>
      </c>
      <c r="P3" s="6"/>
      <c r="Q3" s="6"/>
    </row>
    <row r="4" spans="1:20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M4" s="6"/>
      <c r="P4" s="6"/>
      <c r="Q4" s="6"/>
    </row>
    <row r="5" spans="1:20" ht="16.5" customHeight="1" x14ac:dyDescent="0.2">
      <c r="A5" s="66"/>
      <c r="B5" s="67"/>
      <c r="C5" s="68"/>
      <c r="D5" s="333" t="s">
        <v>57</v>
      </c>
      <c r="E5" s="334"/>
      <c r="F5" s="69"/>
      <c r="G5" s="70"/>
      <c r="H5" s="71"/>
      <c r="I5" s="10" t="s">
        <v>49</v>
      </c>
      <c r="M5" s="6"/>
      <c r="P5" s="6"/>
      <c r="Q5" s="6"/>
    </row>
    <row r="6" spans="1:20" ht="16.5" customHeight="1" x14ac:dyDescent="0.2">
      <c r="A6" s="66"/>
      <c r="B6" s="66"/>
      <c r="C6" s="68"/>
      <c r="D6" s="335" t="s">
        <v>63</v>
      </c>
      <c r="E6" s="336"/>
      <c r="F6" s="69"/>
      <c r="G6" s="70"/>
      <c r="H6" s="71"/>
      <c r="I6" s="11" t="s">
        <v>50</v>
      </c>
      <c r="M6" s="6"/>
      <c r="P6" s="3"/>
      <c r="Q6" s="3"/>
    </row>
    <row r="7" spans="1:20" ht="16.5" customHeight="1" x14ac:dyDescent="0.2">
      <c r="A7" s="66"/>
      <c r="B7" s="66"/>
      <c r="C7" s="68"/>
      <c r="D7" s="335" t="s">
        <v>58</v>
      </c>
      <c r="E7" s="326"/>
      <c r="F7" s="72"/>
      <c r="G7" s="70"/>
      <c r="H7" s="71"/>
      <c r="I7" s="11" t="s">
        <v>52</v>
      </c>
      <c r="R7" s="7" t="s">
        <v>49</v>
      </c>
      <c r="T7" s="7" t="s">
        <v>50</v>
      </c>
    </row>
    <row r="8" spans="1:20" ht="16.5" customHeight="1" x14ac:dyDescent="0.2">
      <c r="A8" s="66"/>
      <c r="B8" s="66"/>
      <c r="C8" s="68"/>
      <c r="D8" s="335" t="s">
        <v>64</v>
      </c>
      <c r="E8" s="326"/>
      <c r="F8" s="75"/>
      <c r="G8" s="70"/>
      <c r="H8" s="109"/>
      <c r="I8" s="11" t="s">
        <v>53</v>
      </c>
      <c r="R8" s="1">
        <v>1</v>
      </c>
      <c r="T8" s="1">
        <v>1900</v>
      </c>
    </row>
    <row r="9" spans="1:20" ht="16.5" customHeight="1" x14ac:dyDescent="0.2">
      <c r="A9" s="66"/>
      <c r="B9" s="74"/>
      <c r="C9" s="68"/>
      <c r="D9" s="335" t="s">
        <v>59</v>
      </c>
      <c r="E9" s="326"/>
      <c r="F9" s="72"/>
      <c r="G9" s="70"/>
      <c r="H9" s="71"/>
      <c r="I9" s="11" t="s">
        <v>51</v>
      </c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76"/>
      <c r="B10" s="68"/>
      <c r="C10" s="68"/>
      <c r="D10" s="325" t="str">
        <f>IF(I9=180,"Situatie links (vlak/negge)","")</f>
        <v/>
      </c>
      <c r="E10" s="326"/>
      <c r="F10" s="75"/>
      <c r="G10" s="70"/>
      <c r="H10" s="71"/>
      <c r="I10" s="11"/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x14ac:dyDescent="0.2">
      <c r="A11" s="76"/>
      <c r="B11" s="68"/>
      <c r="C11" s="68"/>
      <c r="D11" s="337" t="s">
        <v>67</v>
      </c>
      <c r="E11" s="338"/>
      <c r="F11" s="110"/>
      <c r="G11" s="70"/>
      <c r="H11" s="71"/>
      <c r="I11" s="11" t="s">
        <v>70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x14ac:dyDescent="0.2">
      <c r="A12" s="76"/>
      <c r="B12" s="68"/>
      <c r="C12" s="68"/>
      <c r="D12" s="335" t="s">
        <v>68</v>
      </c>
      <c r="E12" s="336"/>
      <c r="F12" s="111"/>
      <c r="G12" s="70"/>
      <c r="H12" s="71"/>
      <c r="I12" s="11" t="s">
        <v>54</v>
      </c>
      <c r="N12" s="7"/>
      <c r="R12" s="1">
        <v>5</v>
      </c>
      <c r="T12" s="1">
        <v>1904</v>
      </c>
    </row>
    <row r="13" spans="1:20" ht="16.5" customHeight="1" thickBot="1" x14ac:dyDescent="0.25">
      <c r="A13" s="76"/>
      <c r="B13" s="68"/>
      <c r="C13" s="68"/>
      <c r="D13" s="342" t="s">
        <v>69</v>
      </c>
      <c r="E13" s="343"/>
      <c r="F13" s="77"/>
      <c r="G13" s="70"/>
      <c r="H13" s="71"/>
      <c r="I13" s="18" t="s">
        <v>55</v>
      </c>
      <c r="N13" s="7" t="s">
        <v>54</v>
      </c>
      <c r="R13" s="1">
        <v>6</v>
      </c>
      <c r="T13" s="1">
        <v>1905</v>
      </c>
    </row>
    <row r="14" spans="1:20" ht="16.5" customHeight="1" thickBot="1" x14ac:dyDescent="0.25">
      <c r="A14" s="80"/>
      <c r="B14" s="68"/>
      <c r="C14" s="68"/>
      <c r="D14" s="156"/>
      <c r="E14" s="112"/>
      <c r="F14" s="33"/>
      <c r="I14" s="79"/>
      <c r="N14" s="1" t="s">
        <v>38</v>
      </c>
      <c r="R14" s="1">
        <v>7</v>
      </c>
      <c r="T14" s="1">
        <v>1906</v>
      </c>
    </row>
    <row r="15" spans="1:20" ht="16.5" customHeight="1" x14ac:dyDescent="0.2">
      <c r="A15" s="76"/>
      <c r="B15" s="81" t="str">
        <f>IF(OR(NOT(B16=""),NOT(B18=""),NOT(B19="")),"Opmerkingen","")</f>
        <v>Opmerkingen</v>
      </c>
      <c r="C15" s="145"/>
      <c r="D15" s="151"/>
      <c r="E15" s="146"/>
      <c r="I15" s="21"/>
      <c r="N15" s="1" t="s">
        <v>39</v>
      </c>
      <c r="R15" s="1">
        <v>8</v>
      </c>
      <c r="T15" s="1">
        <v>1907</v>
      </c>
    </row>
    <row r="16" spans="1:20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327"/>
      <c r="D16" s="147"/>
      <c r="E16" s="147"/>
      <c r="F16" s="34"/>
      <c r="H16" s="31"/>
      <c r="R16" s="1">
        <v>9</v>
      </c>
      <c r="T16" s="1">
        <v>1908</v>
      </c>
    </row>
    <row r="17" spans="1:20" ht="16.5" customHeight="1" thickBot="1" x14ac:dyDescent="0.25">
      <c r="A17" s="76"/>
      <c r="B17" s="286"/>
      <c r="C17" s="327"/>
      <c r="D17" s="147"/>
      <c r="E17" s="148"/>
      <c r="F17" s="34"/>
      <c r="H17" s="31"/>
      <c r="I17" s="84" t="s">
        <v>23</v>
      </c>
      <c r="N17" s="1" t="s">
        <v>40</v>
      </c>
      <c r="R17" s="1">
        <v>10</v>
      </c>
      <c r="T17" s="1">
        <v>1909</v>
      </c>
    </row>
    <row r="18" spans="1:20" ht="16.5" customHeight="1" x14ac:dyDescent="0.2">
      <c r="A18" s="76"/>
      <c r="B18" s="142" t="str">
        <f>IF(I5&gt;0,"Max. 60kg per deur","")</f>
        <v>Max. 60kg per deur</v>
      </c>
      <c r="C18" s="154"/>
      <c r="D18" s="47"/>
      <c r="E18" s="149"/>
      <c r="F18" s="40"/>
      <c r="H18" s="31"/>
      <c r="I18" s="89"/>
      <c r="N18" s="1" t="s">
        <v>41</v>
      </c>
      <c r="R18" s="1">
        <v>11</v>
      </c>
      <c r="T18" s="1">
        <v>1910</v>
      </c>
    </row>
    <row r="19" spans="1:20" ht="16.5" customHeight="1" x14ac:dyDescent="0.2">
      <c r="A19" s="80"/>
      <c r="B19" s="142" t="str">
        <f>IF(I5&gt;0,"Max. 930mm per deur","")</f>
        <v>Max. 930mm per deur</v>
      </c>
      <c r="C19" s="154"/>
      <c r="D19" s="47"/>
      <c r="E19" s="47"/>
      <c r="F19" s="40"/>
      <c r="H19" s="31"/>
      <c r="I19" s="90"/>
      <c r="R19" s="1">
        <v>12</v>
      </c>
      <c r="T19" s="1">
        <v>1911</v>
      </c>
    </row>
    <row r="20" spans="1:20" ht="16.5" customHeight="1" thickBot="1" x14ac:dyDescent="0.25">
      <c r="A20" s="80"/>
      <c r="B20" s="257"/>
      <c r="C20" s="155"/>
      <c r="D20" s="152"/>
      <c r="E20" s="150"/>
      <c r="H20" s="31"/>
      <c r="I20" s="91"/>
      <c r="N20" s="7" t="s">
        <v>70</v>
      </c>
      <c r="R20" s="1">
        <v>13</v>
      </c>
      <c r="T20" s="1">
        <v>1912</v>
      </c>
    </row>
    <row r="21" spans="1:20" ht="16.5" customHeight="1" thickBot="1" x14ac:dyDescent="0.25">
      <c r="A21" s="92"/>
      <c r="B21" s="258"/>
      <c r="C21" s="158"/>
      <c r="D21" s="153"/>
      <c r="E21" s="49"/>
      <c r="F21" s="49"/>
      <c r="G21" s="49"/>
      <c r="H21" s="49"/>
      <c r="I21" s="275" t="s">
        <v>4</v>
      </c>
      <c r="N21" s="7" t="s">
        <v>71</v>
      </c>
      <c r="R21" s="1">
        <v>14</v>
      </c>
      <c r="T21" s="1">
        <v>1913</v>
      </c>
    </row>
    <row r="22" spans="1:20" ht="16.5" customHeight="1" thickBot="1" x14ac:dyDescent="0.25">
      <c r="A22" s="284" t="s">
        <v>7</v>
      </c>
      <c r="B22" s="285"/>
      <c r="C22" s="113"/>
      <c r="D22" s="157"/>
      <c r="E22" s="96" t="s">
        <v>0</v>
      </c>
      <c r="F22" s="132"/>
      <c r="G22" s="189" t="s">
        <v>2</v>
      </c>
      <c r="H22" s="99" t="s">
        <v>3</v>
      </c>
      <c r="I22" s="341"/>
      <c r="N22" s="7" t="s">
        <v>72</v>
      </c>
      <c r="R22" s="1">
        <v>15</v>
      </c>
      <c r="T22" s="1">
        <v>1914</v>
      </c>
    </row>
    <row r="23" spans="1:20" ht="16.5" customHeight="1" x14ac:dyDescent="0.2">
      <c r="A23" s="283" t="str">
        <f>VLOOKUP(F23,Onderdelenlijst!A:C,2,FALSE)</f>
        <v>Mps Cilinderbediend (vpl1700/dm55/pc72)</v>
      </c>
      <c r="B23" s="278"/>
      <c r="C23" s="115"/>
      <c r="D23" s="42"/>
      <c r="E23" s="22" t="str">
        <f>IF(I23&gt;0,"* 500290 *","500290")</f>
        <v>500290</v>
      </c>
      <c r="F23" s="22">
        <v>500290</v>
      </c>
      <c r="G23" s="205">
        <f>VLOOKUP(F23,Onderdelenlijst!$A$3:$C$70,3,FALSE)</f>
        <v>189.6</v>
      </c>
      <c r="H23" s="183">
        <f t="shared" ref="H23:H57" si="0">I23*G23</f>
        <v>0</v>
      </c>
      <c r="I23" s="222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66" t="str">
        <f>VLOOKUP(F24,Onderdelenlijst!A:C,2,FALSE)</f>
        <v>Mps Cilinderbediend (vpl1950/dm55/pc72)</v>
      </c>
      <c r="B24" s="262"/>
      <c r="C24" s="23"/>
      <c r="D24" s="43"/>
      <c r="E24" s="25" t="str">
        <f>IF(I24&gt;0,"* 500310 *","500310")</f>
        <v>500310</v>
      </c>
      <c r="F24" s="25">
        <v>500310</v>
      </c>
      <c r="G24" s="206">
        <f>VLOOKUP(F24,Onderdelenlijst!$A$3:$C$70,3,FALSE)</f>
        <v>189.6</v>
      </c>
      <c r="H24" s="184">
        <f t="shared" si="0"/>
        <v>0</v>
      </c>
      <c r="I24" s="223">
        <f>IF(AND(I7="cilinder",I6&gt;2300),I5,0)</f>
        <v>0</v>
      </c>
      <c r="N24" s="7" t="s">
        <v>55</v>
      </c>
      <c r="R24" s="1">
        <v>17</v>
      </c>
      <c r="T24" s="1">
        <v>1916</v>
      </c>
    </row>
    <row r="25" spans="1:20" ht="16.5" customHeight="1" x14ac:dyDescent="0.2">
      <c r="A25" s="266" t="str">
        <f>VLOOKUP(F25,Onderdelenlijst!A:C,2,FALSE)</f>
        <v>Serie 52 PC92 DM55 VP24x1700 kr.bed.</v>
      </c>
      <c r="B25" s="262"/>
      <c r="C25" s="23"/>
      <c r="D25" s="43"/>
      <c r="E25" s="25" t="str">
        <f>IF(I25&gt;0,"* 552026 *","552026")</f>
        <v>552026</v>
      </c>
      <c r="F25" s="25">
        <v>552026</v>
      </c>
      <c r="G25" s="206">
        <f>VLOOKUP(F25,Onderdelenlijst!$A$3:$C$70,3,FALSE)</f>
        <v>177.5</v>
      </c>
      <c r="H25" s="184">
        <f t="shared" si="0"/>
        <v>0</v>
      </c>
      <c r="I25" s="223">
        <f>IF(AND(I7="kruk",I6&lt;2301),I5,0)</f>
        <v>0</v>
      </c>
      <c r="N25" s="7" t="s">
        <v>48</v>
      </c>
      <c r="R25" s="1">
        <v>18</v>
      </c>
      <c r="T25" s="1">
        <v>1917</v>
      </c>
    </row>
    <row r="26" spans="1:20" ht="16.5" customHeight="1" x14ac:dyDescent="0.2">
      <c r="A26" s="266" t="str">
        <f>VLOOKUP(F26,Onderdelenlijst!A:C,2,FALSE)</f>
        <v>Serie 52 PC92 DM55 VP24x1950 kr.bed.</v>
      </c>
      <c r="B26" s="262"/>
      <c r="C26" s="23"/>
      <c r="D26" s="43"/>
      <c r="E26" s="25" t="str">
        <f>IF(I26&gt;0,"* 552126 *","552126")</f>
        <v>552126</v>
      </c>
      <c r="F26" s="25">
        <v>552126</v>
      </c>
      <c r="G26" s="206">
        <f>VLOOKUP(F26,Onderdelenlijst!$A$3:$C$70,3,FALSE)</f>
        <v>177.5</v>
      </c>
      <c r="H26" s="184">
        <f t="shared" si="0"/>
        <v>0</v>
      </c>
      <c r="I26" s="223">
        <f>IF(AND(I7="kruk",I6&gt;2300),I5,0)</f>
        <v>0</v>
      </c>
      <c r="N26" s="7" t="s">
        <v>47</v>
      </c>
      <c r="R26" s="1">
        <v>19</v>
      </c>
      <c r="T26" s="1">
        <v>1918</v>
      </c>
    </row>
    <row r="27" spans="1:20" ht="16.5" customHeight="1" x14ac:dyDescent="0.2">
      <c r="A27" s="266" t="str">
        <f>VLOOKUP(F27,Onderdelenlijst!A:C,2,FALSE)</f>
        <v>HMB mpdl ULTRA Opbouw(2300mm)240/290</v>
      </c>
      <c r="B27" s="262"/>
      <c r="C27" s="23"/>
      <c r="D27" s="116"/>
      <c r="E27" s="25" t="str">
        <f>IF(I27&gt;0,"* 500831 *","500831")</f>
        <v>500831</v>
      </c>
      <c r="F27" s="25">
        <v>500831</v>
      </c>
      <c r="G27" s="206">
        <f>VLOOKUP(F27,Onderdelenlijst!$A$3:$C$70,3,FALSE)</f>
        <v>306.68</v>
      </c>
      <c r="H27" s="184">
        <f t="shared" si="0"/>
        <v>0</v>
      </c>
      <c r="I27" s="223">
        <f>IF(AND(I8="multipoint de luxe opbouw",I6&gt;1899,I6&lt;2301),I5,0)</f>
        <v>0</v>
      </c>
      <c r="R27" s="1">
        <v>21</v>
      </c>
      <c r="T27" s="1">
        <v>1919</v>
      </c>
    </row>
    <row r="28" spans="1:20" ht="16.5" customHeight="1" x14ac:dyDescent="0.2">
      <c r="A28" s="266" t="str">
        <f>VLOOKUP(F28,Onderdelenlijst!A:C,2,FALSE)</f>
        <v>HMB mpdl ULTRA Opbouw(2500mm)270/310</v>
      </c>
      <c r="B28" s="262"/>
      <c r="C28" s="23"/>
      <c r="D28" s="116"/>
      <c r="E28" s="25" t="str">
        <f>IF(I28&gt;0,"* 500832 *","500832")</f>
        <v>500832</v>
      </c>
      <c r="F28" s="25">
        <v>500832</v>
      </c>
      <c r="G28" s="206">
        <f>VLOOKUP(F28,Onderdelenlijst!$A$3:$C$70,3,FALSE)</f>
        <v>319.51</v>
      </c>
      <c r="H28" s="184">
        <f t="shared" si="0"/>
        <v>0</v>
      </c>
      <c r="I28" s="223">
        <f>IF(AND(I8="multipoint de luxe opbouw",I6&gt;2300,I6&lt;2501),I5,0)</f>
        <v>0</v>
      </c>
      <c r="R28" s="1">
        <v>22</v>
      </c>
      <c r="T28" s="1">
        <v>1920</v>
      </c>
    </row>
    <row r="29" spans="1:20" ht="16.5" customHeight="1" x14ac:dyDescent="0.2">
      <c r="A29" s="266" t="str">
        <f>VLOOKUP(F29,Onderdelenlijst!A:C,2,FALSE)</f>
        <v>HMB mpdl ULTRA Opbouw(3200mm)270/310</v>
      </c>
      <c r="B29" s="262"/>
      <c r="C29" s="23"/>
      <c r="D29" s="116"/>
      <c r="E29" s="25" t="str">
        <f>IF(I29&gt;0,"* 500833 *","500833")</f>
        <v>500833</v>
      </c>
      <c r="F29" s="25">
        <v>500833</v>
      </c>
      <c r="G29" s="206">
        <f>VLOOKUP(F29,Onderdelenlijst!$A$3:$C$70,3,FALSE)</f>
        <v>365.72</v>
      </c>
      <c r="H29" s="184">
        <f t="shared" si="0"/>
        <v>0</v>
      </c>
      <c r="I29" s="223">
        <f>IF(AND(I8="multipoint de luxe opbouw",I6&gt;2500,I6&lt;3201),I5,0)</f>
        <v>0</v>
      </c>
      <c r="R29" s="1">
        <v>23</v>
      </c>
      <c r="T29" s="1">
        <v>1921</v>
      </c>
    </row>
    <row r="30" spans="1:20" ht="16.5" customHeight="1" x14ac:dyDescent="0.2">
      <c r="A30" s="266" t="str">
        <f>VLOOKUP(F30,Onderdelenlijst!A:C,2,FALSE)</f>
        <v>HMB mpdl ULTRA Inbouw(2300mm)240/290</v>
      </c>
      <c r="B30" s="262"/>
      <c r="C30" s="23"/>
      <c r="D30" s="116"/>
      <c r="E30" s="25" t="str">
        <f>IF(I30&gt;0,"* 500801 *","500801")</f>
        <v>500801</v>
      </c>
      <c r="F30" s="25">
        <v>500801</v>
      </c>
      <c r="G30" s="206">
        <f>VLOOKUP(F30,Onderdelenlijst!$A$3:$C$70,3,FALSE)</f>
        <v>276.48</v>
      </c>
      <c r="H30" s="184">
        <f t="shared" si="0"/>
        <v>0</v>
      </c>
      <c r="I30" s="223">
        <f>IF(AND(I8="multipoint de luxe inbouw",I6&gt;1899,I6&lt;2301),I5,0)</f>
        <v>0</v>
      </c>
      <c r="R30" s="1">
        <v>30</v>
      </c>
      <c r="T30" s="1">
        <v>1922</v>
      </c>
    </row>
    <row r="31" spans="1:20" ht="16.5" customHeight="1" x14ac:dyDescent="0.2">
      <c r="A31" s="266" t="str">
        <f>VLOOKUP(F31,Onderdelenlijst!A:C,2,FALSE)</f>
        <v>HMB mpdl ULTRA Inbouw(2500mm)270/310</v>
      </c>
      <c r="B31" s="262"/>
      <c r="C31" s="23"/>
      <c r="D31" s="116"/>
      <c r="E31" s="25" t="str">
        <f>IF(I31&gt;0,"* 500802 *","500802")</f>
        <v>500802</v>
      </c>
      <c r="F31" s="25">
        <v>500802</v>
      </c>
      <c r="G31" s="206">
        <f>VLOOKUP(F31,Onderdelenlijst!$A$3:$C$70,3,FALSE)</f>
        <v>276.48</v>
      </c>
      <c r="H31" s="184">
        <f t="shared" si="0"/>
        <v>0</v>
      </c>
      <c r="I31" s="223">
        <f>IF(AND(I8="multipoint de luxe inbouw",I6&gt;2300,I6&lt;2501),I5,0)</f>
        <v>0</v>
      </c>
      <c r="T31" s="1">
        <v>1923</v>
      </c>
    </row>
    <row r="32" spans="1:20" ht="16.5" customHeight="1" x14ac:dyDescent="0.2">
      <c r="A32" s="266" t="str">
        <f>VLOOKUP(F32,Onderdelenlijst!A:C,2,FALSE)</f>
        <v>HMB mpdl ULTRA Inbouw(3200mm)270/310</v>
      </c>
      <c r="B32" s="262"/>
      <c r="C32" s="23"/>
      <c r="D32" s="116"/>
      <c r="E32" s="25" t="str">
        <f>IF(I32&gt;0,"* 500803 *","500803")</f>
        <v>500803</v>
      </c>
      <c r="F32" s="25">
        <v>500803</v>
      </c>
      <c r="G32" s="206">
        <f>VLOOKUP(F32,Onderdelenlijst!$A$3:$C$70,3,FALSE)</f>
        <v>330.64</v>
      </c>
      <c r="H32" s="184">
        <f t="shared" si="0"/>
        <v>0</v>
      </c>
      <c r="I32" s="223">
        <f>IF(AND(I8="multipoint de luxe inbouw",I6&gt;2500,I6&lt;3201),I5,0)</f>
        <v>0</v>
      </c>
      <c r="T32" s="1">
        <v>1924</v>
      </c>
    </row>
    <row r="33" spans="1:21" ht="16.5" customHeight="1" x14ac:dyDescent="0.2">
      <c r="A33" s="266" t="str">
        <f>VLOOKUP(F33,Onderdelenlijst!A:C,2,FALSE)</f>
        <v>Verlengd scharnier 120mm Din L</v>
      </c>
      <c r="B33" s="262"/>
      <c r="C33" s="23"/>
      <c r="D33" s="43"/>
      <c r="E33" s="25" t="str">
        <f>IF(I33&gt;0,"* 102807 *","102807")</f>
        <v>102807</v>
      </c>
      <c r="F33" s="25">
        <v>102807</v>
      </c>
      <c r="G33" s="206">
        <f>VLOOKUP(F33,Onderdelenlijst!$A$3:$C$70,3,FALSE)</f>
        <v>171.69</v>
      </c>
      <c r="H33" s="184">
        <f t="shared" si="0"/>
        <v>0</v>
      </c>
      <c r="I33" s="223">
        <f>IF(AND(I9=180,I10="vlak"),I5*4,0)</f>
        <v>0</v>
      </c>
      <c r="T33" s="1">
        <v>1925</v>
      </c>
    </row>
    <row r="34" spans="1:21" ht="16.5" customHeight="1" x14ac:dyDescent="0.2">
      <c r="A34" s="266" t="str">
        <f>VLOOKUP(F34,Onderdelenlijst!A:C,2,FALSE)</f>
        <v>Verlengd scharnier 80mm Din L</v>
      </c>
      <c r="B34" s="262"/>
      <c r="C34" s="23"/>
      <c r="D34" s="43"/>
      <c r="E34" s="25" t="str">
        <f>IF(I34&gt;0,"* 102805 *","102805")</f>
        <v>102805</v>
      </c>
      <c r="F34" s="25">
        <v>102805</v>
      </c>
      <c r="G34" s="206">
        <f>VLOOKUP(F34,Onderdelenlijst!$A$3:$C$70,3,FALSE)</f>
        <v>171.69</v>
      </c>
      <c r="H34" s="184">
        <f t="shared" si="0"/>
        <v>0</v>
      </c>
      <c r="I34" s="223">
        <f>IF(I9=90,I5*4,0)</f>
        <v>0</v>
      </c>
      <c r="T34" s="1">
        <v>1926</v>
      </c>
    </row>
    <row r="35" spans="1:21" ht="16.5" customHeight="1" x14ac:dyDescent="0.2">
      <c r="A35" s="266" t="str">
        <f>VLOOKUP(F35,Onderdelenlijst!A:C,2,FALSE)</f>
        <v>Verlengd scharnier 80mm Din R</v>
      </c>
      <c r="B35" s="262"/>
      <c r="C35" s="23"/>
      <c r="D35" s="43"/>
      <c r="E35" s="25" t="str">
        <f>IF(I35&gt;0,"* 102806 *","102806")</f>
        <v>102806</v>
      </c>
      <c r="F35" s="25">
        <v>102806</v>
      </c>
      <c r="G35" s="206">
        <f>VLOOKUP(F35,Onderdelenlijst!$A$3:$C$70,3,FALSE)</f>
        <v>171.69</v>
      </c>
      <c r="H35" s="184">
        <f t="shared" si="0"/>
        <v>0</v>
      </c>
      <c r="I35" s="223">
        <f>IF(I11="inclusief",I5*4,0)</f>
        <v>0</v>
      </c>
      <c r="T35" s="1">
        <v>1927</v>
      </c>
    </row>
    <row r="36" spans="1:21" ht="16.5" customHeight="1" x14ac:dyDescent="0.2">
      <c r="A36" s="266" t="str">
        <f>VLOOKUP(F36,Onderdelenlijst!A:C,2,FALSE)</f>
        <v>Verlengd scharnier 160mm Din L - VERVALLEN</v>
      </c>
      <c r="B36" s="262"/>
      <c r="C36" s="23"/>
      <c r="D36" s="43"/>
      <c r="E36" s="25" t="str">
        <f>IF(I36&gt;0,"* 102809 *","102809")</f>
        <v>102809</v>
      </c>
      <c r="F36" s="25">
        <v>102809</v>
      </c>
      <c r="G36" s="206" t="str">
        <f>VLOOKUP(F36,Onderdelenlijst!$A$3:$C$65,3,FALSE)</f>
        <v>vervallen</v>
      </c>
      <c r="H36" s="184" t="str">
        <f>IF(I36&gt;0,"CONTACT HMB","€ 0,00")</f>
        <v>€ 0,00</v>
      </c>
      <c r="I36" s="118">
        <f>IF(AND(I10="negge",I9=180),I5*4,0)</f>
        <v>0</v>
      </c>
      <c r="T36" s="1">
        <v>1928</v>
      </c>
    </row>
    <row r="37" spans="1:21" ht="16.5" customHeight="1" x14ac:dyDescent="0.2">
      <c r="A37" s="266" t="str">
        <f>VLOOKUP(F37,Onderdelenlijst!A:C,2,FALSE)</f>
        <v>Set kogelpaumelles L compleet</v>
      </c>
      <c r="B37" s="262"/>
      <c r="C37" s="23"/>
      <c r="D37" s="43"/>
      <c r="E37" s="25" t="str">
        <f>IF(I37&gt;0,"* 102803 *","102803")</f>
        <v>* 102803 *</v>
      </c>
      <c r="F37" s="25">
        <v>102803</v>
      </c>
      <c r="G37" s="206">
        <f>VLOOKUP(F37,Onderdelenlijst!$A$3:$C$65,3,FALSE)</f>
        <v>290.14</v>
      </c>
      <c r="H37" s="184" t="e">
        <f>I37*G37</f>
        <v>#VALUE!</v>
      </c>
      <c r="I37" s="118" t="str">
        <f>I5</f>
        <v>Selecteer aantal</v>
      </c>
      <c r="T37" s="1">
        <v>1929</v>
      </c>
    </row>
    <row r="38" spans="1:21" customFormat="1" ht="16.5" customHeight="1" x14ac:dyDescent="0.2">
      <c r="A38" s="266" t="str">
        <f>VLOOKUP(F38,Onderdelenlijst!A:C,2,FALSE)</f>
        <v>Sluitkom onder- en bovendorpel (Grijs)</v>
      </c>
      <c r="B38" s="262"/>
      <c r="C38" s="23"/>
      <c r="D38" s="118"/>
      <c r="E38" s="25" t="str">
        <f>IF(I38&gt;0,"* 707031 *","707031")</f>
        <v>707031</v>
      </c>
      <c r="F38" s="25">
        <v>707031</v>
      </c>
      <c r="G38" s="206">
        <f>VLOOKUP(F38,Onderdelenlijst!$A$3:$C$70,3,FALSE)</f>
        <v>10.54</v>
      </c>
      <c r="H38" s="184">
        <f t="shared" si="0"/>
        <v>0</v>
      </c>
      <c r="I38" s="223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>
        <v>1930</v>
      </c>
      <c r="U38" s="1"/>
    </row>
    <row r="39" spans="1:21" customFormat="1" ht="16.5" customHeight="1" x14ac:dyDescent="0.2">
      <c r="A39" s="266" t="str">
        <f>VLOOKUP(F39,Onderdelenlijst!A:C,2,FALSE)</f>
        <v>Sluitkraag 9 graden t.b.v. onderdorpel (Grijs)</v>
      </c>
      <c r="B39" s="262"/>
      <c r="C39" s="23"/>
      <c r="D39" s="118"/>
      <c r="E39" s="25" t="str">
        <f>IF(I39&gt;0,"* 600676 *","600676")</f>
        <v>600676</v>
      </c>
      <c r="F39" s="25">
        <v>600676</v>
      </c>
      <c r="G39" s="206">
        <f>VLOOKUP(F39,Onderdelenlijst!$A$3:$C$70,3,FALSE)</f>
        <v>2.19</v>
      </c>
      <c r="H39" s="184">
        <f t="shared" si="0"/>
        <v>0</v>
      </c>
      <c r="I39" s="223">
        <f>IF(I12="grijs",I5,0)</f>
        <v>0</v>
      </c>
      <c r="M39" s="1"/>
      <c r="N39" s="1"/>
      <c r="O39" s="1"/>
      <c r="P39" s="1"/>
      <c r="Q39" s="1"/>
      <c r="R39" s="1"/>
      <c r="S39" s="1"/>
      <c r="T39" s="1">
        <v>1931</v>
      </c>
    </row>
    <row r="40" spans="1:21" customFormat="1" ht="16.5" customHeight="1" x14ac:dyDescent="0.2">
      <c r="A40" s="266" t="str">
        <f>VLOOKUP(F40,Onderdelenlijst!A:C,2,FALSE)</f>
        <v>Sluitkom onder- en bovendorpel (Zwart)</v>
      </c>
      <c r="B40" s="262"/>
      <c r="C40" s="23"/>
      <c r="D40" s="118"/>
      <c r="E40" s="25" t="str">
        <f>IF(I40&gt;0,"* 707031Z *","707031Z")</f>
        <v>707031Z</v>
      </c>
      <c r="F40" s="25" t="s">
        <v>27</v>
      </c>
      <c r="G40" s="206">
        <f>VLOOKUP(F40,Onderdelenlijst!$A$3:$C$70,3,FALSE)</f>
        <v>10.54</v>
      </c>
      <c r="H40" s="184">
        <f t="shared" si="0"/>
        <v>0</v>
      </c>
      <c r="I40" s="223">
        <f>IF(I12="zwart",4*I5,0)</f>
        <v>0</v>
      </c>
      <c r="M40" s="1"/>
      <c r="N40" s="1"/>
      <c r="O40" s="1"/>
      <c r="P40" s="1"/>
      <c r="Q40" s="1"/>
      <c r="R40" s="1"/>
      <c r="S40" s="1"/>
      <c r="T40" s="1">
        <v>1932</v>
      </c>
    </row>
    <row r="41" spans="1:21" customFormat="1" ht="16.5" customHeight="1" x14ac:dyDescent="0.2">
      <c r="A41" s="266" t="str">
        <f>VLOOKUP(F41,Onderdelenlijst!A:C,2,FALSE)</f>
        <v>Sluitkraag 6 graden t.b.v. onderdorpel (Zwart)</v>
      </c>
      <c r="B41" s="262"/>
      <c r="C41" s="23"/>
      <c r="D41" s="118"/>
      <c r="E41" s="25" t="str">
        <f>IF(I41&gt;0,"* 600686Z *","600686Z")</f>
        <v>600686Z</v>
      </c>
      <c r="F41" s="25" t="s">
        <v>30</v>
      </c>
      <c r="G41" s="206">
        <f>VLOOKUP(F41,Onderdelenlijst!$A$3:$C$70,3,FALSE)</f>
        <v>2.19</v>
      </c>
      <c r="H41" s="184">
        <f t="shared" si="0"/>
        <v>0</v>
      </c>
      <c r="I41" s="223">
        <f>IF(I12="zwart",2*I5,0)</f>
        <v>0</v>
      </c>
      <c r="N41" s="1"/>
      <c r="P41" s="1"/>
      <c r="Q41" s="1"/>
      <c r="R41" s="1"/>
      <c r="S41" s="1"/>
      <c r="T41" s="1">
        <v>1933</v>
      </c>
    </row>
    <row r="42" spans="1:21" ht="16.5" customHeight="1" x14ac:dyDescent="0.2">
      <c r="A42" s="266" t="str">
        <f>VLOOKUP(F42,Onderdelenlijst!A:C,2,FALSE)</f>
        <v>Montagehandleiding 4 seizoenenpui</v>
      </c>
      <c r="B42" s="262"/>
      <c r="C42" s="23"/>
      <c r="D42" s="43"/>
      <c r="E42" s="25" t="str">
        <f>IF(I42&gt;0,"* handleiding *","handleiding")</f>
        <v>* handleiding *</v>
      </c>
      <c r="F42" s="25" t="s">
        <v>14</v>
      </c>
      <c r="G42" s="206">
        <f>VLOOKUP(F42,Onderdelenlijst!$A$3:$C$70,3,FALSE)</f>
        <v>0</v>
      </c>
      <c r="H42" s="184">
        <f t="shared" si="0"/>
        <v>0</v>
      </c>
      <c r="I42" s="223">
        <f>IF(I5&gt;0,1,0)</f>
        <v>1</v>
      </c>
      <c r="K42"/>
      <c r="L42"/>
      <c r="M42"/>
      <c r="N42"/>
      <c r="O42"/>
      <c r="P42"/>
      <c r="Q42"/>
      <c r="R42"/>
      <c r="S42"/>
      <c r="T42" s="1">
        <v>1934</v>
      </c>
      <c r="U42"/>
    </row>
    <row r="43" spans="1:21" ht="16.5" customHeight="1" x14ac:dyDescent="0.2">
      <c r="A43" s="266" t="str">
        <f>VLOOKUP(F43,Onderdelenlijst!A:C,2,FALSE)</f>
        <v>Mp 4-seiz. Ultra 2015 L inkortbaar</v>
      </c>
      <c r="B43" s="262"/>
      <c r="C43" s="23"/>
      <c r="D43" s="43"/>
      <c r="E43" s="25" t="str">
        <f>IF(I43&gt;0,"* 105911 *","105911")</f>
        <v>105911</v>
      </c>
      <c r="F43" s="25">
        <v>105911</v>
      </c>
      <c r="G43" s="206">
        <f>VLOOKUP(F43,Onderdelenlijst!$A$3:$C$70,3,FALSE)</f>
        <v>654.70000000000005</v>
      </c>
      <c r="H43" s="184">
        <f t="shared" si="0"/>
        <v>0</v>
      </c>
      <c r="I43" s="223">
        <f>IF(AND(I6&gt;1899,I6&lt;2016),I5,0)</f>
        <v>0</v>
      </c>
      <c r="M43"/>
      <c r="N43"/>
      <c r="O43"/>
      <c r="P43"/>
      <c r="Q43"/>
      <c r="R43"/>
      <c r="S43"/>
      <c r="T43" s="1">
        <v>1935</v>
      </c>
    </row>
    <row r="44" spans="1:21" ht="16.5" customHeight="1" x14ac:dyDescent="0.2">
      <c r="A44" s="266" t="str">
        <f>VLOOKUP(F44,Onderdelenlijst!A:C,2,FALSE)</f>
        <v>Mp 4-seiz. Ultra 2115 L inkortbaar</v>
      </c>
      <c r="B44" s="262"/>
      <c r="C44" s="23"/>
      <c r="D44" s="43"/>
      <c r="E44" s="25" t="str">
        <f>IF(I44&gt;0,"* 105917 *","105917")</f>
        <v>105917</v>
      </c>
      <c r="F44" s="25">
        <v>105917</v>
      </c>
      <c r="G44" s="206">
        <f>VLOOKUP(F44,Onderdelenlijst!$A$3:$C$70,3,FALSE)</f>
        <v>443.9</v>
      </c>
      <c r="H44" s="184">
        <f t="shared" si="0"/>
        <v>0</v>
      </c>
      <c r="I44" s="223">
        <f>IF(AND(I6&gt;2015,I6&lt;2116),I5,0)</f>
        <v>0</v>
      </c>
      <c r="N44"/>
      <c r="P44"/>
      <c r="Q44"/>
      <c r="R44"/>
      <c r="S44"/>
      <c r="T44" s="1">
        <v>1936</v>
      </c>
    </row>
    <row r="45" spans="1:21" ht="16.5" customHeight="1" x14ac:dyDescent="0.2">
      <c r="A45" s="266" t="str">
        <f>VLOOKUP(F45,Onderdelenlijst!A:C,2,FALSE)</f>
        <v>Mp 4-seiz. Ultra 2215 L inkortbaar</v>
      </c>
      <c r="B45" s="262"/>
      <c r="C45" s="23"/>
      <c r="D45" s="43"/>
      <c r="E45" s="25" t="str">
        <f>IF(I45&gt;0,"* 105919 *","105919")</f>
        <v>105919</v>
      </c>
      <c r="F45" s="25">
        <v>105919</v>
      </c>
      <c r="G45" s="206">
        <f>VLOOKUP(F45,Onderdelenlijst!$A$3:$C$70,3,FALSE)</f>
        <v>443.9</v>
      </c>
      <c r="H45" s="184">
        <f t="shared" si="0"/>
        <v>0</v>
      </c>
      <c r="I45" s="223">
        <f>IF(AND(I6&gt;2115,I6&lt;2216),I5,0)</f>
        <v>0</v>
      </c>
      <c r="T45" s="1">
        <v>1937</v>
      </c>
    </row>
    <row r="46" spans="1:21" ht="16.5" customHeight="1" x14ac:dyDescent="0.2">
      <c r="A46" s="266" t="str">
        <f>VLOOKUP(F46,Onderdelenlijst!A:C,2,FALSE)</f>
        <v>Mp 4-seiz. Ultra 2315 L inkortbaar</v>
      </c>
      <c r="B46" s="262"/>
      <c r="C46" s="23"/>
      <c r="D46" s="43"/>
      <c r="E46" s="25" t="str">
        <f>IF(I46&gt;0,"* 105921 *","105921")</f>
        <v>105921</v>
      </c>
      <c r="F46" s="25">
        <v>105921</v>
      </c>
      <c r="G46" s="206">
        <f>VLOOKUP(F46,Onderdelenlijst!$A$3:$C$70,3,FALSE)</f>
        <v>443.9</v>
      </c>
      <c r="H46" s="184">
        <f t="shared" si="0"/>
        <v>0</v>
      </c>
      <c r="I46" s="223">
        <f>IF(AND(I6&gt;2215,I6&lt;2316),I5,0)</f>
        <v>0</v>
      </c>
      <c r="T46" s="1">
        <v>1938</v>
      </c>
    </row>
    <row r="47" spans="1:21" ht="16.5" customHeight="1" x14ac:dyDescent="0.2">
      <c r="A47" s="266" t="str">
        <f>VLOOKUP(F47,Onderdelenlijst!A:C,2,FALSE)</f>
        <v>Mp 4-seiz. Ultra 2415 L inkortbaar</v>
      </c>
      <c r="B47" s="262"/>
      <c r="C47" s="23"/>
      <c r="D47" s="43"/>
      <c r="E47" s="25" t="str">
        <f>IF(I47&gt;0,"* 105923 *","105923")</f>
        <v>105923</v>
      </c>
      <c r="F47" s="25">
        <v>105923</v>
      </c>
      <c r="G47" s="206">
        <f>VLOOKUP(F47,Onderdelenlijst!$A$3:$C$70,3,FALSE)</f>
        <v>443.9</v>
      </c>
      <c r="H47" s="184">
        <f t="shared" si="0"/>
        <v>0</v>
      </c>
      <c r="I47" s="223">
        <f>IF(AND(I6&gt;2315,I6&lt;2416),I5,0)</f>
        <v>0</v>
      </c>
      <c r="T47" s="1">
        <v>1939</v>
      </c>
    </row>
    <row r="48" spans="1:21" ht="16.5" customHeight="1" x14ac:dyDescent="0.2">
      <c r="A48" s="266" t="str">
        <f>VLOOKUP(F48,Onderdelenlijst!A:C,2,FALSE)</f>
        <v>Mp 4-seiz. Ultra 2515 L inkortbaar</v>
      </c>
      <c r="B48" s="262"/>
      <c r="C48" s="23"/>
      <c r="D48" s="43"/>
      <c r="E48" s="25" t="str">
        <f>IF(I48&gt;0,"* 105925 *","105925")</f>
        <v>105925</v>
      </c>
      <c r="F48" s="25">
        <v>105925</v>
      </c>
      <c r="G48" s="206">
        <f>VLOOKUP(F48,Onderdelenlijst!$A$3:$C$70,3,FALSE)</f>
        <v>443.9</v>
      </c>
      <c r="H48" s="184">
        <f t="shared" si="0"/>
        <v>0</v>
      </c>
      <c r="I48" s="223">
        <f>IF(AND(I6&gt;2415,I6&lt;2516),I5,0)</f>
        <v>0</v>
      </c>
      <c r="T48" s="1">
        <v>1940</v>
      </c>
    </row>
    <row r="49" spans="1:20" ht="16.5" customHeight="1" x14ac:dyDescent="0.2">
      <c r="A49" s="266" t="str">
        <f>VLOOKUP(F49,Onderdelenlijst!A:C,2,FALSE)</f>
        <v>Mp 4-seiz. Ultra 2615 L inkortbaar</v>
      </c>
      <c r="B49" s="262"/>
      <c r="C49" s="23"/>
      <c r="D49" s="43"/>
      <c r="E49" s="25" t="str">
        <f>IF(I49&gt;0,"* 105927 *","105927")</f>
        <v>105927</v>
      </c>
      <c r="F49" s="25">
        <v>105927</v>
      </c>
      <c r="G49" s="206">
        <f>VLOOKUP(F49,Onderdelenlijst!$A$3:$C$70,3,FALSE)</f>
        <v>667.08</v>
      </c>
      <c r="H49" s="184">
        <f t="shared" si="0"/>
        <v>0</v>
      </c>
      <c r="I49" s="223">
        <f>IF(AND(I6&gt;2515,I6&lt;2616),I5,0)</f>
        <v>0</v>
      </c>
      <c r="T49" s="1">
        <v>1941</v>
      </c>
    </row>
    <row r="50" spans="1:20" ht="16.5" customHeight="1" x14ac:dyDescent="0.2">
      <c r="A50" s="266" t="str">
        <f>VLOOKUP(F50,Onderdelenlijst!A:C,2,FALSE)</f>
        <v>Mp 4-seiz. Ultra 2715 L inkortbaar</v>
      </c>
      <c r="B50" s="262"/>
      <c r="C50" s="23"/>
      <c r="D50" s="43"/>
      <c r="E50" s="25" t="str">
        <f>IF(I50&gt;0,"* 105929 *","105929")</f>
        <v>105929</v>
      </c>
      <c r="F50" s="25">
        <v>105929</v>
      </c>
      <c r="G50" s="206">
        <f>VLOOKUP(F50,Onderdelenlijst!$A$3:$C$70,3,FALSE)</f>
        <v>667.08</v>
      </c>
      <c r="H50" s="184">
        <f t="shared" si="0"/>
        <v>0</v>
      </c>
      <c r="I50" s="223">
        <f>IF(AND(I6&gt;2615,I6&lt;2716),I5,0)</f>
        <v>0</v>
      </c>
      <c r="T50" s="1">
        <v>1942</v>
      </c>
    </row>
    <row r="51" spans="1:20" ht="16.5" customHeight="1" x14ac:dyDescent="0.2">
      <c r="A51" s="266" t="str">
        <f>VLOOKUP(F51,Onderdelenlijst!A:C,2,FALSE)</f>
        <v>Mp 4-seiz. Ultra 2815 L inkortbaar</v>
      </c>
      <c r="B51" s="262"/>
      <c r="C51" s="23"/>
      <c r="D51" s="43"/>
      <c r="E51" s="25" t="str">
        <f>IF(I51&gt;0,"* 105931 *","105931")</f>
        <v>105931</v>
      </c>
      <c r="F51" s="25">
        <v>105931</v>
      </c>
      <c r="G51" s="206">
        <f>VLOOKUP(F51,Onderdelenlijst!$A$3:$C$70,3,FALSE)</f>
        <v>667.08</v>
      </c>
      <c r="H51" s="184">
        <f t="shared" si="0"/>
        <v>0</v>
      </c>
      <c r="I51" s="223">
        <f>IF(AND(I6&gt;2715,I6&lt;2816),I5,0)</f>
        <v>0</v>
      </c>
      <c r="T51" s="1">
        <v>1943</v>
      </c>
    </row>
    <row r="52" spans="1:20" ht="16.5" customHeight="1" x14ac:dyDescent="0.2">
      <c r="A52" s="266" t="str">
        <f>VLOOKUP(F52,Onderdelenlijst!A:C,2,FALSE)</f>
        <v>Mp 4-seiz. Ultra 2915 L inkortbaar</v>
      </c>
      <c r="B52" s="262"/>
      <c r="C52" s="23"/>
      <c r="D52" s="43"/>
      <c r="E52" s="25" t="str">
        <f>IF(I52&gt;0,"* 105933 *","105933")</f>
        <v>105933</v>
      </c>
      <c r="F52" s="25">
        <v>105933</v>
      </c>
      <c r="G52" s="206">
        <f>VLOOKUP(F52,Onderdelenlijst!$A$3:$C$70,3,FALSE)</f>
        <v>667.08</v>
      </c>
      <c r="H52" s="184">
        <f t="shared" si="0"/>
        <v>0</v>
      </c>
      <c r="I52" s="223">
        <f>IF(AND(I6&gt;2815,I6&lt;2916),I5,0)</f>
        <v>0</v>
      </c>
      <c r="T52" s="1">
        <v>1944</v>
      </c>
    </row>
    <row r="53" spans="1:20" ht="16.5" customHeight="1" x14ac:dyDescent="0.2">
      <c r="A53" s="266" t="str">
        <f>VLOOKUP(F53,Onderdelenlijst!A:C,2,FALSE)</f>
        <v>Mp 4-seiz. Ultra 3015 L inkortbaar</v>
      </c>
      <c r="B53" s="262"/>
      <c r="C53" s="23"/>
      <c r="D53" s="43"/>
      <c r="E53" s="25" t="str">
        <f>IF(I53&gt;0,"* 105935 *","105935")</f>
        <v>105935</v>
      </c>
      <c r="F53" s="25">
        <v>105935</v>
      </c>
      <c r="G53" s="206">
        <f>VLOOKUP(F53,Onderdelenlijst!$A$3:$C$70,3,FALSE)</f>
        <v>667.08</v>
      </c>
      <c r="H53" s="184">
        <f t="shared" si="0"/>
        <v>0</v>
      </c>
      <c r="I53" s="223">
        <f>IF(AND(I6&gt;2915,I6&lt;3016),I5,0)</f>
        <v>0</v>
      </c>
      <c r="T53" s="1">
        <v>1945</v>
      </c>
    </row>
    <row r="54" spans="1:20" ht="16.5" customHeight="1" x14ac:dyDescent="0.2">
      <c r="A54" s="266" t="str">
        <f>VLOOKUP(F54,Onderdelenlijst!A:C,2,FALSE)</f>
        <v>Mp 4-seiz. Ultra 3115 L inkortbaar</v>
      </c>
      <c r="B54" s="262"/>
      <c r="C54" s="23"/>
      <c r="D54" s="43"/>
      <c r="E54" s="25" t="str">
        <f>IF(I54&gt;0,"* 105937 *","105937")</f>
        <v>105937</v>
      </c>
      <c r="F54" s="25">
        <v>105937</v>
      </c>
      <c r="G54" s="206">
        <f>VLOOKUP(F54,Onderdelenlijst!$A$3:$C$70,3,FALSE)</f>
        <v>667.08</v>
      </c>
      <c r="H54" s="184">
        <f t="shared" si="0"/>
        <v>0</v>
      </c>
      <c r="I54" s="223">
        <f>IF(AND(I6&gt;3015,I6&lt;3116),I5,0)</f>
        <v>0</v>
      </c>
      <c r="T54" s="1">
        <v>1946</v>
      </c>
    </row>
    <row r="55" spans="1:20" ht="16.5" customHeight="1" x14ac:dyDescent="0.2">
      <c r="A55" s="266" t="str">
        <f>VLOOKUP(F55,Onderdelenlijst!A:C,2,FALSE)</f>
        <v>Mp 4-seiz. Ultra 3209 L inkortbaar</v>
      </c>
      <c r="B55" s="262"/>
      <c r="C55" s="23"/>
      <c r="D55" s="43"/>
      <c r="E55" s="25" t="str">
        <f>IF(I55&gt;0,"* 105939 *","105939")</f>
        <v>105939</v>
      </c>
      <c r="F55" s="25">
        <v>105939</v>
      </c>
      <c r="G55" s="206">
        <f>VLOOKUP(F55,Onderdelenlijst!$A$3:$C$70,3,FALSE)</f>
        <v>667.08</v>
      </c>
      <c r="H55" s="184">
        <f t="shared" si="0"/>
        <v>0</v>
      </c>
      <c r="I55" s="223">
        <f>IF(AND(I6&gt;3115,I6&lt;3201),I5,0)</f>
        <v>0</v>
      </c>
      <c r="T55" s="1">
        <v>1947</v>
      </c>
    </row>
    <row r="56" spans="1:20" ht="16.5" customHeight="1" x14ac:dyDescent="0.2">
      <c r="A56" s="262" t="str">
        <f>VLOOKUP(F56,Onderdelenlijst!A:C,2,FALSE)</f>
        <v>HMB F1 kruk/kruk garnituur PC72KT/SKG3</v>
      </c>
      <c r="B56" s="290"/>
      <c r="C56" s="290"/>
      <c r="D56" s="323"/>
      <c r="E56" s="25" t="str">
        <f>IF(I56&gt;0,"* 107220 *","107220")</f>
        <v>107220</v>
      </c>
      <c r="F56" s="25">
        <v>107220</v>
      </c>
      <c r="G56" s="206">
        <f>VLOOKUP(F56,Onderdelenlijst!$A$3:$C$65,3,FALSE)</f>
        <v>115.59</v>
      </c>
      <c r="H56" s="184">
        <f t="shared" si="0"/>
        <v>0</v>
      </c>
      <c r="I56" s="118">
        <f>IF(AND(I7="Cilinder",I13="krukgarnituur"),I5,0)</f>
        <v>0</v>
      </c>
      <c r="T56" s="1">
        <v>1948</v>
      </c>
    </row>
    <row r="57" spans="1:20" ht="16.5" customHeight="1" x14ac:dyDescent="0.2">
      <c r="A57" s="291" t="str">
        <f>VLOOKUP(F57,Onderdelenlijst!A:C,2,FALSE)</f>
        <v>HMB F1 kruk/knop garnituur PC72KT/SKG3</v>
      </c>
      <c r="B57" s="290"/>
      <c r="C57" s="290"/>
      <c r="D57" s="323"/>
      <c r="E57" s="25" t="str">
        <f>IF(I57&gt;0,"* 107230 *","107230")</f>
        <v>107230</v>
      </c>
      <c r="F57" s="25">
        <v>107230</v>
      </c>
      <c r="G57" s="206">
        <f>VLOOKUP(F57,Onderdelenlijst!$A$3:$C$65,3,FALSE)</f>
        <v>121.35</v>
      </c>
      <c r="H57" s="184">
        <f t="shared" si="0"/>
        <v>0</v>
      </c>
      <c r="I57" s="118">
        <f>IF(AND(I7="Cilinder",I13="knopgarnituur"),I5,0)</f>
        <v>0</v>
      </c>
      <c r="T57" s="1">
        <v>1949</v>
      </c>
    </row>
    <row r="58" spans="1:20" ht="16.5" customHeight="1" x14ac:dyDescent="0.2">
      <c r="A58" s="262" t="str">
        <f>VLOOKUP(F58,Onderdelenlijst!A:C,2,FALSE)</f>
        <v>HMB F1 kruk/kruk garnituur PC92KT/SKG3</v>
      </c>
      <c r="B58" s="290"/>
      <c r="C58" s="290" t="s">
        <v>133</v>
      </c>
      <c r="D58" s="323"/>
      <c r="E58" s="25" t="str">
        <f>IF(I58&gt;0,"* 109220*","109220")</f>
        <v>109220</v>
      </c>
      <c r="F58" s="25">
        <v>109220</v>
      </c>
      <c r="G58" s="206">
        <f>VLOOKUP(F58,Onderdelenlijst!$A$3:$C$65,3,FALSE)</f>
        <v>115.59</v>
      </c>
      <c r="H58" s="184">
        <f>I58*G58</f>
        <v>0</v>
      </c>
      <c r="I58" s="118">
        <f>IF(AND(I7="Kruk",I13="krukgarnituur"),I5,0)</f>
        <v>0</v>
      </c>
      <c r="T58" s="1">
        <v>1950</v>
      </c>
    </row>
    <row r="59" spans="1:20" ht="16.5" customHeight="1" thickBot="1" x14ac:dyDescent="0.25">
      <c r="A59" s="330" t="str">
        <f>VLOOKUP(F59,Onderdelenlijst!A:C,2,FALSE)</f>
        <v>HMB F1 kruk/knop garnituur PC92KT/SKG3</v>
      </c>
      <c r="B59" s="331"/>
      <c r="C59" s="331" t="s">
        <v>133</v>
      </c>
      <c r="D59" s="332"/>
      <c r="E59" s="45" t="str">
        <f>IF(I59&gt;0,"* 109230*","109230")</f>
        <v>109230</v>
      </c>
      <c r="F59" s="45">
        <v>109230</v>
      </c>
      <c r="G59" s="207">
        <f>VLOOKUP(F59,Onderdelenlijst!$A$3:$C$65,3,FALSE)</f>
        <v>121.35</v>
      </c>
      <c r="H59" s="208">
        <f>I59*G59</f>
        <v>0</v>
      </c>
      <c r="I59" s="163">
        <f>IF(AND(I7="Kruk",I13="knopgarnituur"),I5,0)</f>
        <v>0</v>
      </c>
      <c r="T59" s="1">
        <v>1951</v>
      </c>
    </row>
    <row r="60" spans="1:20" ht="16.5" customHeight="1" thickBot="1" x14ac:dyDescent="0.25">
      <c r="A60" s="180" t="s">
        <v>145</v>
      </c>
      <c r="B60" s="181"/>
      <c r="C60" s="176"/>
      <c r="D60" s="176"/>
      <c r="E60" s="238">
        <f>Onderdelenlijst!C62</f>
        <v>24.69</v>
      </c>
      <c r="F60" s="177"/>
      <c r="G60" s="221"/>
      <c r="H60" s="202"/>
      <c r="I60" s="51" t="s">
        <v>1</v>
      </c>
      <c r="T60" s="1">
        <v>1952</v>
      </c>
    </row>
    <row r="61" spans="1:20" ht="16.5" customHeight="1" thickBot="1" x14ac:dyDescent="0.25">
      <c r="A61" s="180" t="s">
        <v>137</v>
      </c>
      <c r="B61" s="213"/>
      <c r="C61" s="38"/>
      <c r="D61" s="38"/>
      <c r="E61" s="101"/>
      <c r="F61" s="101"/>
      <c r="G61" s="102"/>
      <c r="H61" s="203"/>
      <c r="I61" s="103" t="e">
        <f>SUM(H23:H59)</f>
        <v>#VALUE!</v>
      </c>
      <c r="T61" s="1">
        <v>1953</v>
      </c>
    </row>
    <row r="62" spans="1:20" ht="13.7" customHeight="1" x14ac:dyDescent="0.2">
      <c r="A62" s="279"/>
      <c r="B62" s="279"/>
      <c r="C62" s="44"/>
      <c r="D62" s="44"/>
      <c r="E62" s="49"/>
      <c r="F62" s="49"/>
      <c r="G62" s="50"/>
      <c r="H62" s="50"/>
      <c r="I62" s="49"/>
      <c r="T62" s="1">
        <v>1954</v>
      </c>
    </row>
    <row r="63" spans="1:20" ht="13.7" customHeight="1" x14ac:dyDescent="0.2">
      <c r="A63" s="279"/>
      <c r="B63" s="279"/>
      <c r="C63" s="44"/>
      <c r="D63" s="44"/>
      <c r="E63" s="49"/>
      <c r="F63" s="49"/>
      <c r="G63" s="50"/>
      <c r="H63" s="50"/>
      <c r="I63" s="49"/>
      <c r="T63" s="1">
        <v>1955</v>
      </c>
    </row>
    <row r="64" spans="1:20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T64" s="1">
        <v>1956</v>
      </c>
    </row>
    <row r="65" spans="1:21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T65" s="1">
        <v>1957</v>
      </c>
    </row>
    <row r="66" spans="1:21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T66" s="1">
        <v>1958</v>
      </c>
    </row>
    <row r="67" spans="1:21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T67" s="1">
        <v>1959</v>
      </c>
    </row>
    <row r="68" spans="1:21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T68" s="1">
        <v>1960</v>
      </c>
    </row>
    <row r="69" spans="1:21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T69" s="1">
        <v>1961</v>
      </c>
    </row>
    <row r="70" spans="1:21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T70" s="1">
        <v>1962</v>
      </c>
    </row>
    <row r="71" spans="1:21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T71" s="1">
        <v>1963</v>
      </c>
    </row>
    <row r="72" spans="1:21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T72" s="1">
        <v>1964</v>
      </c>
    </row>
    <row r="73" spans="1:21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T73" s="1">
        <v>1965</v>
      </c>
    </row>
    <row r="74" spans="1:21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T74" s="1">
        <v>1966</v>
      </c>
    </row>
    <row r="75" spans="1:21" ht="13.7" customHeight="1" x14ac:dyDescent="0.2">
      <c r="A75" s="44"/>
      <c r="B75" s="40"/>
      <c r="C75" s="44"/>
      <c r="D75" s="44"/>
      <c r="E75" s="49"/>
      <c r="F75" s="49"/>
      <c r="G75" s="50"/>
      <c r="H75" s="50"/>
      <c r="I75" s="49"/>
      <c r="T75" s="1">
        <v>1967</v>
      </c>
    </row>
    <row r="76" spans="1:21" ht="13.7" customHeight="1" x14ac:dyDescent="0.2">
      <c r="A76" s="44"/>
      <c r="B76" s="40"/>
      <c r="C76" s="44"/>
      <c r="D76" s="44"/>
      <c r="E76" s="49"/>
      <c r="F76" s="49"/>
      <c r="G76" s="50"/>
      <c r="H76" s="50"/>
      <c r="I76" s="49"/>
      <c r="T76" s="1">
        <v>1968</v>
      </c>
    </row>
    <row r="77" spans="1:21" ht="13.7" customHeight="1" x14ac:dyDescent="0.2">
      <c r="A77" s="44"/>
      <c r="B77" s="40"/>
      <c r="C77" s="44"/>
      <c r="D77" s="44"/>
      <c r="E77" s="49"/>
      <c r="F77" s="49"/>
      <c r="G77" s="50"/>
      <c r="H77" s="50"/>
      <c r="I77" s="49"/>
      <c r="T77" s="1">
        <v>1969</v>
      </c>
    </row>
    <row r="78" spans="1:21" ht="13.7" customHeight="1" x14ac:dyDescent="0.2">
      <c r="A78" s="44"/>
      <c r="B78" s="40"/>
      <c r="C78" s="44"/>
      <c r="D78" s="44"/>
      <c r="E78" s="49"/>
      <c r="F78" s="49"/>
      <c r="G78" s="50"/>
      <c r="H78" s="50"/>
      <c r="I78" s="49"/>
      <c r="K78"/>
      <c r="L78"/>
      <c r="T78" s="1">
        <v>1970</v>
      </c>
    </row>
    <row r="79" spans="1:21" ht="13.7" customHeight="1" x14ac:dyDescent="0.2">
      <c r="A79" s="44"/>
      <c r="B79" s="40"/>
      <c r="C79" s="44"/>
      <c r="D79" s="44"/>
      <c r="E79" s="49"/>
      <c r="F79" s="49"/>
      <c r="G79" s="50"/>
      <c r="H79" s="50"/>
      <c r="I79" s="49"/>
      <c r="K79"/>
      <c r="L79"/>
      <c r="T79" s="1">
        <v>1971</v>
      </c>
    </row>
    <row r="80" spans="1:21" ht="13.7" customHeight="1" x14ac:dyDescent="0.2">
      <c r="A80" s="44"/>
      <c r="B80" s="40"/>
      <c r="C80" s="44"/>
      <c r="D80" s="44"/>
      <c r="E80" s="49"/>
      <c r="F80" s="49"/>
      <c r="G80" s="50"/>
      <c r="H80" s="50"/>
      <c r="I80" s="49"/>
      <c r="T80" s="1">
        <v>1972</v>
      </c>
      <c r="U80"/>
    </row>
    <row r="81" spans="1:21" ht="13.7" customHeight="1" x14ac:dyDescent="0.2">
      <c r="A81" s="44"/>
      <c r="B81" s="40"/>
      <c r="C81" s="44"/>
      <c r="D81" s="44"/>
      <c r="E81" s="49"/>
      <c r="F81" s="49"/>
      <c r="G81" s="50"/>
      <c r="H81" s="50"/>
      <c r="I81" s="49"/>
      <c r="T81" s="1">
        <v>1973</v>
      </c>
      <c r="U81"/>
    </row>
    <row r="82" spans="1:21" ht="13.7" customHeight="1" x14ac:dyDescent="0.2">
      <c r="A82" s="44"/>
      <c r="B82" s="40"/>
      <c r="C82" s="44"/>
      <c r="D82" s="44"/>
      <c r="E82" s="49"/>
      <c r="F82" s="49"/>
      <c r="G82" s="50"/>
      <c r="H82" s="50"/>
      <c r="I82" s="49"/>
      <c r="T82" s="1">
        <v>1974</v>
      </c>
    </row>
    <row r="83" spans="1:21" ht="13.7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T83" s="1">
        <v>1975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49"/>
      <c r="H84" s="44"/>
      <c r="I84" s="49"/>
      <c r="O84"/>
      <c r="T84" s="1">
        <v>1976</v>
      </c>
    </row>
    <row r="85" spans="1:21" s="3" customFormat="1" ht="13.7" customHeight="1" x14ac:dyDescent="0.2">
      <c r="A85" s="44"/>
      <c r="B85" s="44"/>
      <c r="C85" s="44"/>
      <c r="D85" s="44"/>
      <c r="E85" s="49"/>
      <c r="F85" s="49"/>
      <c r="G85" s="49"/>
      <c r="H85" s="44"/>
      <c r="I85" s="49"/>
      <c r="K85" s="1"/>
      <c r="L85" s="1"/>
      <c r="M85" s="1"/>
      <c r="N85"/>
      <c r="O85"/>
      <c r="P85"/>
      <c r="Q85"/>
      <c r="R85"/>
      <c r="S85"/>
      <c r="T85" s="1">
        <v>1977</v>
      </c>
      <c r="U85" s="1"/>
    </row>
    <row r="86" spans="1:21" ht="13.7" customHeight="1" x14ac:dyDescent="0.2">
      <c r="A86" s="44"/>
      <c r="B86" s="44"/>
      <c r="C86" s="44"/>
      <c r="D86" s="44"/>
      <c r="E86" s="49"/>
      <c r="F86" s="49"/>
      <c r="G86" s="49"/>
      <c r="H86" s="44"/>
      <c r="I86" s="49"/>
      <c r="N86"/>
      <c r="P86"/>
      <c r="Q86"/>
      <c r="R86"/>
      <c r="S86"/>
      <c r="T86" s="1">
        <v>1978</v>
      </c>
    </row>
    <row r="87" spans="1:21" ht="13.7" customHeight="1" x14ac:dyDescent="0.2">
      <c r="A87" s="44"/>
      <c r="B87" s="44"/>
      <c r="C87" s="44"/>
      <c r="D87" s="44"/>
      <c r="E87" s="49"/>
      <c r="F87" s="49"/>
      <c r="G87" s="49"/>
      <c r="H87" s="44"/>
      <c r="I87" s="49"/>
      <c r="T87" s="1">
        <v>1979</v>
      </c>
    </row>
    <row r="88" spans="1:21" ht="13.7" customHeight="1" x14ac:dyDescent="0.2">
      <c r="T88" s="1">
        <v>1980</v>
      </c>
    </row>
    <row r="89" spans="1:21" ht="13.7" customHeight="1" x14ac:dyDescent="0.2">
      <c r="T89" s="1">
        <v>1981</v>
      </c>
    </row>
    <row r="90" spans="1:21" x14ac:dyDescent="0.2">
      <c r="T90" s="1">
        <v>1982</v>
      </c>
    </row>
    <row r="91" spans="1:21" x14ac:dyDescent="0.2">
      <c r="T91" s="1">
        <v>1983</v>
      </c>
    </row>
    <row r="92" spans="1:21" x14ac:dyDescent="0.2">
      <c r="T92" s="1">
        <v>1984</v>
      </c>
    </row>
    <row r="93" spans="1:21" x14ac:dyDescent="0.2">
      <c r="T93" s="1">
        <v>1985</v>
      </c>
    </row>
    <row r="94" spans="1:21" x14ac:dyDescent="0.2">
      <c r="T94" s="1">
        <v>1986</v>
      </c>
    </row>
    <row r="95" spans="1:21" x14ac:dyDescent="0.2">
      <c r="T95" s="1">
        <v>1987</v>
      </c>
    </row>
    <row r="96" spans="1:21" x14ac:dyDescent="0.2"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K99" s="3"/>
      <c r="L99" s="3"/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  <c r="U101" s="3"/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M105" s="3"/>
      <c r="O105" s="3"/>
      <c r="T105" s="1">
        <v>1997</v>
      </c>
    </row>
    <row r="106" spans="11:21" x14ac:dyDescent="0.2">
      <c r="N106" s="3"/>
      <c r="P106" s="3"/>
      <c r="Q106" s="3"/>
      <c r="R106" s="3"/>
      <c r="S106" s="3"/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</row>
    <row r="112" spans="11:21" x14ac:dyDescent="0.2">
      <c r="T112" s="1">
        <v>2004</v>
      </c>
    </row>
    <row r="113" spans="20:20" x14ac:dyDescent="0.2">
      <c r="T113" s="1">
        <v>2005</v>
      </c>
    </row>
    <row r="114" spans="20:20" x14ac:dyDescent="0.2">
      <c r="T114" s="1">
        <v>2006</v>
      </c>
    </row>
    <row r="115" spans="20:20" x14ac:dyDescent="0.2">
      <c r="T115" s="1">
        <v>2007</v>
      </c>
    </row>
    <row r="116" spans="20:20" x14ac:dyDescent="0.2">
      <c r="T116" s="1">
        <v>2008</v>
      </c>
    </row>
    <row r="117" spans="20:20" x14ac:dyDescent="0.2">
      <c r="T117" s="1">
        <v>2009</v>
      </c>
    </row>
    <row r="118" spans="20:20" x14ac:dyDescent="0.2">
      <c r="T118" s="1">
        <v>2010</v>
      </c>
    </row>
    <row r="119" spans="20:20" x14ac:dyDescent="0.2">
      <c r="T119" s="1">
        <v>2011</v>
      </c>
    </row>
    <row r="120" spans="20:20" x14ac:dyDescent="0.2">
      <c r="T120" s="1">
        <v>2012</v>
      </c>
    </row>
    <row r="121" spans="20:20" x14ac:dyDescent="0.2">
      <c r="T121" s="1">
        <v>2013</v>
      </c>
    </row>
    <row r="122" spans="20:20" x14ac:dyDescent="0.2">
      <c r="T122" s="1">
        <v>2014</v>
      </c>
    </row>
    <row r="123" spans="20:20" x14ac:dyDescent="0.2">
      <c r="T123" s="1">
        <v>2015</v>
      </c>
    </row>
    <row r="124" spans="20:20" x14ac:dyDescent="0.2">
      <c r="T124" s="1">
        <v>2016</v>
      </c>
    </row>
    <row r="125" spans="20:20" x14ac:dyDescent="0.2">
      <c r="T125" s="1">
        <v>2017</v>
      </c>
    </row>
    <row r="126" spans="20:20" x14ac:dyDescent="0.2">
      <c r="T126" s="1">
        <v>2018</v>
      </c>
    </row>
    <row r="127" spans="20:20" x14ac:dyDescent="0.2">
      <c r="T127" s="1">
        <v>2019</v>
      </c>
    </row>
    <row r="128" spans="20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5We5FlTiTPH94U16V1UV7/npSmTkO/9ST0SK0XuObU7NdGzyuQ2wFsRj8/JybyuwsdS/zyudfSEW4o8C2asAXQ==" saltValue="sL+cgLAc9Kd0EKjrIgIc1w==" spinCount="100000" sheet="1" objects="1" scenarios="1" sort="0" autoFilter="0"/>
  <protectedRanges>
    <protectedRange sqref="I5:I12" name="gegevens"/>
  </protectedRanges>
  <autoFilter ref="A20:W78" xr:uid="{00000000-0009-0000-0000-000006000000}"/>
  <mergeCells count="53">
    <mergeCell ref="A63:B63"/>
    <mergeCell ref="A44:B44"/>
    <mergeCell ref="A50:B50"/>
    <mergeCell ref="A47:B47"/>
    <mergeCell ref="A48:B48"/>
    <mergeCell ref="A49:B49"/>
    <mergeCell ref="A55:B55"/>
    <mergeCell ref="A53:B53"/>
    <mergeCell ref="A54:B54"/>
    <mergeCell ref="A62:B62"/>
    <mergeCell ref="A59:D59"/>
    <mergeCell ref="A58:D58"/>
    <mergeCell ref="A56:D56"/>
    <mergeCell ref="A57:D57"/>
    <mergeCell ref="I21:I22"/>
    <mergeCell ref="A37:B37"/>
    <mergeCell ref="A27:B27"/>
    <mergeCell ref="A28:B28"/>
    <mergeCell ref="A22:B22"/>
    <mergeCell ref="A26:B26"/>
    <mergeCell ref="A35:B35"/>
    <mergeCell ref="A30:B30"/>
    <mergeCell ref="A33:B33"/>
    <mergeCell ref="A31:B31"/>
    <mergeCell ref="D5:E5"/>
    <mergeCell ref="D6:E6"/>
    <mergeCell ref="D7:E7"/>
    <mergeCell ref="A24:B24"/>
    <mergeCell ref="A25:B25"/>
    <mergeCell ref="A23:B23"/>
    <mergeCell ref="D12:E12"/>
    <mergeCell ref="D9:E9"/>
    <mergeCell ref="D8:E8"/>
    <mergeCell ref="B20:B21"/>
    <mergeCell ref="D10:E10"/>
    <mergeCell ref="B16:C17"/>
    <mergeCell ref="D11:E11"/>
    <mergeCell ref="D13:E13"/>
    <mergeCell ref="A3:B3"/>
    <mergeCell ref="A52:B52"/>
    <mergeCell ref="A29:B29"/>
    <mergeCell ref="A41:B41"/>
    <mergeCell ref="A36:B36"/>
    <mergeCell ref="A34:B34"/>
    <mergeCell ref="A40:B40"/>
    <mergeCell ref="A32:B32"/>
    <mergeCell ref="A51:B51"/>
    <mergeCell ref="A43:B43"/>
    <mergeCell ref="A45:B45"/>
    <mergeCell ref="A46:B46"/>
    <mergeCell ref="A38:B38"/>
    <mergeCell ref="A39:B39"/>
    <mergeCell ref="A42:B42"/>
  </mergeCells>
  <phoneticPr fontId="0" type="noConversion"/>
  <dataValidations count="9">
    <dataValidation type="list" allowBlank="1" showInputMessage="1" showErrorMessage="1" sqref="I7" xr:uid="{00000000-0002-0000-0600-000000000000}">
      <formula1>$N$9:$N$11</formula1>
    </dataValidation>
    <dataValidation type="list" allowBlank="1" showInputMessage="1" showErrorMessage="1" sqref="I12" xr:uid="{00000000-0002-0000-0600-000001000000}">
      <formula1>$N$13:$N$15</formula1>
    </dataValidation>
    <dataValidation type="list" allowBlank="1" showInputMessage="1" showErrorMessage="1" sqref="I9" xr:uid="{00000000-0002-0000-0600-000002000000}">
      <formula1>$P$9:$P$11</formula1>
    </dataValidation>
    <dataValidation type="list" allowBlank="1" showInputMessage="1" showErrorMessage="1" sqref="I10" xr:uid="{00000000-0002-0000-0600-000003000000}">
      <formula1>$N$16:$N$18</formula1>
    </dataValidation>
    <dataValidation type="list" allowBlank="1" showInputMessage="1" showErrorMessage="1" sqref="I11" xr:uid="{00000000-0002-0000-0600-000004000000}">
      <formula1>$N$20:$N$22</formula1>
    </dataValidation>
    <dataValidation type="list" allowBlank="1" showInputMessage="1" showErrorMessage="1" sqref="I13" xr:uid="{00000000-0002-0000-0600-000005000000}">
      <formula1>$N$24:$N$26</formula1>
    </dataValidation>
    <dataValidation type="list" allowBlank="1" showInputMessage="1" showErrorMessage="1" sqref="I8" xr:uid="{00000000-0002-0000-0600-000006000000}">
      <formula1>$O$1:$O$3</formula1>
    </dataValidation>
    <dataValidation type="list" allowBlank="1" showInputMessage="1" showErrorMessage="1" sqref="I5" xr:uid="{00000000-0002-0000-0600-000007000000}">
      <formula1>$R$7:$R$30</formula1>
    </dataValidation>
    <dataValidation type="list" allowBlank="1" showInputMessage="1" showErrorMessage="1" sqref="I6" xr:uid="{00000000-0002-0000-0600-000008000000}">
      <formula1>$T$7:$T$1308</formula1>
    </dataValidation>
  </dataValidations>
  <hyperlinks>
    <hyperlink ref="I17" location="'Schema overzicht'!A1" display="'Schema overzicht'!A1" xr:uid="{00000000-0004-0000-06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3" r:id="rId4" name="Button 55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" name="Button 56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2" t="s">
        <v>21</v>
      </c>
      <c r="B1" s="53"/>
      <c r="C1" s="53"/>
      <c r="D1" s="53"/>
      <c r="E1" s="54"/>
      <c r="F1" s="55"/>
      <c r="G1" s="56"/>
      <c r="H1" s="56"/>
      <c r="I1" s="57" t="s">
        <v>11</v>
      </c>
      <c r="L1" s="5"/>
      <c r="N1" s="6" t="s">
        <v>9</v>
      </c>
      <c r="O1" s="6"/>
      <c r="P1" s="6"/>
    </row>
    <row r="2" spans="1:19" ht="16.5" customHeight="1" x14ac:dyDescent="0.2">
      <c r="A2" s="58"/>
      <c r="E2" s="59"/>
      <c r="F2" s="59"/>
      <c r="H2" s="31"/>
      <c r="I2" s="144" t="str">
        <f>IF(OR(I5&lt;=0,I6&gt;3200,I6&lt;1900,NOT(OR(I7="kruk",I7="cilinder")),NOT(OR(I8=90,I8=180)),AND(I8=180,NOT(OR(I9="vlak",I9="negge"))),NOT(OR(I10="krukgarnituur",I10="knopgarnituur")),NOT(OR(I11="grijs",I11="zwart"))),"Foutieve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L3" s="6"/>
      <c r="N3" s="8" t="s">
        <v>53</v>
      </c>
      <c r="O3" s="6"/>
      <c r="P3" s="6"/>
    </row>
    <row r="4" spans="1:19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L4" s="6"/>
      <c r="O4" s="6"/>
      <c r="P4" s="6"/>
    </row>
    <row r="5" spans="1:19" ht="16.5" customHeight="1" x14ac:dyDescent="0.2">
      <c r="A5" s="66"/>
      <c r="B5" s="67"/>
      <c r="C5" s="68"/>
      <c r="D5" s="333" t="s">
        <v>57</v>
      </c>
      <c r="E5" s="334"/>
      <c r="F5" s="69"/>
      <c r="G5" s="70"/>
      <c r="H5" s="71"/>
      <c r="I5" s="10" t="s">
        <v>49</v>
      </c>
      <c r="L5" s="6"/>
      <c r="O5" s="6"/>
      <c r="P5" s="6"/>
    </row>
    <row r="6" spans="1:19" ht="16.5" customHeight="1" x14ac:dyDescent="0.2">
      <c r="A6" s="66"/>
      <c r="B6" s="66"/>
      <c r="C6" s="68"/>
      <c r="D6" s="335" t="s">
        <v>63</v>
      </c>
      <c r="E6" s="336"/>
      <c r="F6" s="69"/>
      <c r="G6" s="70"/>
      <c r="H6" s="71"/>
      <c r="I6" s="11" t="s">
        <v>50</v>
      </c>
      <c r="L6" s="6"/>
      <c r="M6" s="7" t="s">
        <v>54</v>
      </c>
      <c r="O6" s="3"/>
      <c r="P6" s="3"/>
    </row>
    <row r="7" spans="1:19" ht="16.5" customHeight="1" x14ac:dyDescent="0.2">
      <c r="A7" s="66"/>
      <c r="B7" s="66"/>
      <c r="C7" s="68"/>
      <c r="D7" s="335" t="s">
        <v>58</v>
      </c>
      <c r="E7" s="326"/>
      <c r="F7" s="72"/>
      <c r="G7" s="70"/>
      <c r="H7" s="71"/>
      <c r="I7" s="11" t="s">
        <v>52</v>
      </c>
      <c r="M7" s="7" t="s">
        <v>39</v>
      </c>
      <c r="Q7" s="7" t="s">
        <v>49</v>
      </c>
      <c r="S7" s="7" t="s">
        <v>50</v>
      </c>
    </row>
    <row r="8" spans="1:19" ht="16.5" customHeight="1" x14ac:dyDescent="0.2">
      <c r="A8" s="66"/>
      <c r="B8" s="66"/>
      <c r="C8" s="68"/>
      <c r="D8" s="335" t="s">
        <v>59</v>
      </c>
      <c r="E8" s="326"/>
      <c r="F8" s="72"/>
      <c r="G8" s="70"/>
      <c r="H8" s="71"/>
      <c r="I8" s="11" t="s">
        <v>51</v>
      </c>
      <c r="M8" s="7" t="s">
        <v>76</v>
      </c>
      <c r="Q8" s="1">
        <v>1</v>
      </c>
      <c r="S8" s="1">
        <v>1900</v>
      </c>
    </row>
    <row r="9" spans="1:19" ht="16.5" customHeight="1" x14ac:dyDescent="0.2">
      <c r="A9" s="73"/>
      <c r="B9" s="74"/>
      <c r="C9" s="68"/>
      <c r="D9" s="325" t="str">
        <f>IF(I8=180,"Situatie links (vlak/negge)","")</f>
        <v/>
      </c>
      <c r="E9" s="326"/>
      <c r="F9" s="75"/>
      <c r="G9" s="70"/>
      <c r="H9" s="71"/>
      <c r="I9" s="11"/>
      <c r="M9" s="7" t="s">
        <v>52</v>
      </c>
      <c r="O9" s="7" t="s">
        <v>51</v>
      </c>
      <c r="Q9" s="1">
        <v>2</v>
      </c>
      <c r="S9" s="1">
        <v>1901</v>
      </c>
    </row>
    <row r="10" spans="1:19" ht="16.5" customHeight="1" x14ac:dyDescent="0.2">
      <c r="A10" s="76"/>
      <c r="B10" s="68"/>
      <c r="C10" s="68"/>
      <c r="D10" s="335" t="s">
        <v>69</v>
      </c>
      <c r="E10" s="336"/>
      <c r="F10" s="77"/>
      <c r="G10" s="70"/>
      <c r="H10" s="71"/>
      <c r="I10" s="78" t="s">
        <v>47</v>
      </c>
      <c r="M10" s="1" t="s">
        <v>36</v>
      </c>
      <c r="O10" s="1">
        <v>90</v>
      </c>
      <c r="Q10" s="1">
        <v>3</v>
      </c>
      <c r="S10" s="1">
        <v>1902</v>
      </c>
    </row>
    <row r="11" spans="1:19" ht="16.5" customHeight="1" thickBot="1" x14ac:dyDescent="0.25">
      <c r="A11" s="76"/>
      <c r="B11" s="68"/>
      <c r="C11" s="68"/>
      <c r="D11" s="347" t="s">
        <v>75</v>
      </c>
      <c r="E11" s="348"/>
      <c r="F11" s="77"/>
      <c r="G11" s="70"/>
      <c r="H11" s="71"/>
      <c r="I11" s="18" t="s">
        <v>54</v>
      </c>
      <c r="M11" s="1" t="s">
        <v>37</v>
      </c>
      <c r="O11" s="1">
        <v>180</v>
      </c>
      <c r="Q11" s="1">
        <v>4</v>
      </c>
      <c r="S11" s="1">
        <v>1903</v>
      </c>
    </row>
    <row r="12" spans="1:19" ht="16.5" customHeight="1" x14ac:dyDescent="0.2">
      <c r="A12" s="76"/>
      <c r="B12" s="68"/>
      <c r="C12" s="68"/>
      <c r="D12" s="345"/>
      <c r="E12" s="346"/>
      <c r="F12" s="36"/>
      <c r="H12" s="31"/>
      <c r="I12" s="79"/>
      <c r="M12" s="7"/>
      <c r="Q12" s="1">
        <v>5</v>
      </c>
      <c r="S12" s="1">
        <v>1904</v>
      </c>
    </row>
    <row r="13" spans="1:19" ht="16.5" customHeight="1" x14ac:dyDescent="0.2">
      <c r="A13" s="76"/>
      <c r="B13" s="68"/>
      <c r="C13" s="68"/>
      <c r="D13" s="160"/>
      <c r="E13" s="161"/>
      <c r="F13" s="36"/>
      <c r="H13" s="31"/>
      <c r="I13" s="79"/>
      <c r="M13" s="7"/>
      <c r="Q13" s="1">
        <v>6</v>
      </c>
      <c r="S13" s="1">
        <v>1905</v>
      </c>
    </row>
    <row r="14" spans="1:19" ht="16.5" customHeight="1" thickBot="1" x14ac:dyDescent="0.25">
      <c r="A14" s="80"/>
      <c r="B14" s="68"/>
      <c r="C14" s="68"/>
      <c r="D14" s="304"/>
      <c r="E14" s="305"/>
      <c r="F14" s="33"/>
      <c r="I14" s="79"/>
      <c r="M14" s="7" t="s">
        <v>54</v>
      </c>
      <c r="Q14" s="1">
        <v>7</v>
      </c>
      <c r="S14" s="1">
        <v>1906</v>
      </c>
    </row>
    <row r="15" spans="1:19" ht="16.5" customHeight="1" x14ac:dyDescent="0.2">
      <c r="A15" s="76"/>
      <c r="B15" s="81" t="str">
        <f>IF(OR(NOT(B16=""),NOT(B18=""),NOT(B19="")),"Opmerkingen","")</f>
        <v>Opmerkingen</v>
      </c>
      <c r="C15" s="82"/>
      <c r="D15" s="152"/>
      <c r="E15" s="159"/>
      <c r="M15" s="1" t="s">
        <v>38</v>
      </c>
      <c r="Q15" s="1">
        <v>8</v>
      </c>
      <c r="S15" s="1">
        <v>1907</v>
      </c>
    </row>
    <row r="16" spans="1:19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287"/>
      <c r="D16" s="147"/>
      <c r="E16" s="147"/>
      <c r="F16" s="34"/>
      <c r="H16" s="31"/>
      <c r="I16" s="21"/>
      <c r="M16" s="1" t="s">
        <v>39</v>
      </c>
      <c r="Q16" s="1">
        <v>9</v>
      </c>
      <c r="S16" s="1">
        <v>1908</v>
      </c>
    </row>
    <row r="17" spans="1:19" ht="16.5" customHeight="1" thickBot="1" x14ac:dyDescent="0.25">
      <c r="A17" s="76"/>
      <c r="B17" s="286"/>
      <c r="C17" s="287"/>
      <c r="D17" s="147"/>
      <c r="E17" s="148"/>
      <c r="F17" s="34"/>
      <c r="H17" s="31"/>
      <c r="I17" s="229" t="s">
        <v>24</v>
      </c>
      <c r="Q17" s="1">
        <v>10</v>
      </c>
      <c r="S17" s="1">
        <v>1909</v>
      </c>
    </row>
    <row r="18" spans="1:19" ht="16.5" customHeight="1" x14ac:dyDescent="0.2">
      <c r="A18" s="76"/>
      <c r="B18" s="142" t="str">
        <f>IF(I5&gt;0,"Max. 60kg per deur","")</f>
        <v>Max. 60kg per deur</v>
      </c>
      <c r="C18" s="143"/>
      <c r="D18" s="47"/>
      <c r="E18" s="149"/>
      <c r="F18" s="40"/>
      <c r="H18" s="31"/>
      <c r="I18" s="89"/>
      <c r="M18" s="1" t="s">
        <v>40</v>
      </c>
      <c r="Q18" s="1">
        <v>11</v>
      </c>
      <c r="S18" s="1">
        <v>1910</v>
      </c>
    </row>
    <row r="19" spans="1:19" ht="16.5" customHeight="1" x14ac:dyDescent="0.2">
      <c r="A19" s="80"/>
      <c r="B19" s="142" t="str">
        <f>IF(I5&gt;0,"Max. 930mm per deur","")</f>
        <v>Max. 930mm per deur</v>
      </c>
      <c r="C19" s="143"/>
      <c r="D19" s="47"/>
      <c r="E19" s="47"/>
      <c r="F19" s="40"/>
      <c r="H19" s="31"/>
      <c r="I19" s="90"/>
      <c r="M19" s="1" t="s">
        <v>41</v>
      </c>
      <c r="Q19" s="1">
        <v>12</v>
      </c>
      <c r="S19" s="1">
        <v>1911</v>
      </c>
    </row>
    <row r="20" spans="1:19" ht="16.5" customHeight="1" thickBot="1" x14ac:dyDescent="0.25">
      <c r="A20" s="80"/>
      <c r="B20" s="257"/>
      <c r="C20" s="87"/>
      <c r="D20" s="152"/>
      <c r="E20" s="150"/>
      <c r="H20" s="31"/>
      <c r="I20" s="91"/>
      <c r="Q20" s="1">
        <v>13</v>
      </c>
      <c r="S20" s="1">
        <v>1912</v>
      </c>
    </row>
    <row r="21" spans="1:19" ht="16.5" customHeight="1" thickBot="1" x14ac:dyDescent="0.25">
      <c r="A21" s="92"/>
      <c r="B21" s="258"/>
      <c r="C21" s="93"/>
      <c r="D21" s="153"/>
      <c r="E21" s="49"/>
      <c r="F21" s="49"/>
      <c r="G21" s="49"/>
      <c r="H21" s="49"/>
      <c r="I21" s="275" t="s">
        <v>4</v>
      </c>
      <c r="M21" s="7"/>
      <c r="Q21" s="1">
        <v>14</v>
      </c>
      <c r="S21" s="1">
        <v>1913</v>
      </c>
    </row>
    <row r="22" spans="1:19" ht="16.5" customHeight="1" thickBot="1" x14ac:dyDescent="0.25">
      <c r="A22" s="267" t="s">
        <v>7</v>
      </c>
      <c r="B22" s="344"/>
      <c r="C22" s="94"/>
      <c r="D22" s="95"/>
      <c r="E22" s="96" t="s">
        <v>0</v>
      </c>
      <c r="F22" s="97"/>
      <c r="G22" s="98" t="s">
        <v>2</v>
      </c>
      <c r="H22" s="99" t="s">
        <v>3</v>
      </c>
      <c r="I22" s="341"/>
      <c r="M22" s="7"/>
      <c r="Q22" s="1">
        <v>15</v>
      </c>
      <c r="S22" s="1">
        <v>1914</v>
      </c>
    </row>
    <row r="23" spans="1:19" ht="16.5" customHeight="1" x14ac:dyDescent="0.2">
      <c r="A23" s="266" t="str">
        <f>VLOOKUP(F23,Onderdelenlijst!A:C,2,FALSE)</f>
        <v>Mps Cilinderbediend (vpl1700/dm55/pc72)</v>
      </c>
      <c r="B23" s="262"/>
      <c r="C23" s="37"/>
      <c r="D23" s="46"/>
      <c r="E23" s="22" t="str">
        <f>IF(I23&gt;0,"* 500290 *","500290")</f>
        <v>500290</v>
      </c>
      <c r="F23" s="22">
        <v>500290</v>
      </c>
      <c r="G23" s="191">
        <f>VLOOKUP(F23,Onderdelenlijst!$A$3:$C$65,3,FALSE)</f>
        <v>189.6</v>
      </c>
      <c r="H23" s="187">
        <f t="shared" ref="H23:H49" si="0">I23*G23</f>
        <v>0</v>
      </c>
      <c r="I23" s="22">
        <f>IF(AND(I7="cilinder",I6&lt;2301),I5,0)</f>
        <v>0</v>
      </c>
      <c r="Q23" s="1">
        <v>16</v>
      </c>
      <c r="S23" s="1">
        <v>1915</v>
      </c>
    </row>
    <row r="24" spans="1:19" ht="16.5" customHeight="1" x14ac:dyDescent="0.2">
      <c r="A24" s="266" t="str">
        <f>VLOOKUP(F24,Onderdelenlijst!A:C,2,FALSE)</f>
        <v>Mps Cilinderbediend (vpl1950/dm55/pc72)</v>
      </c>
      <c r="B24" s="262"/>
      <c r="C24" s="28"/>
      <c r="D24" s="167"/>
      <c r="E24" s="25" t="str">
        <f>IF(I24&gt;0,"* 500310 *","500310")</f>
        <v>500310</v>
      </c>
      <c r="F24" s="25">
        <v>500310</v>
      </c>
      <c r="G24" s="190">
        <f>VLOOKUP(F24,Onderdelenlijst!$A$3:$C$65,3,FALSE)</f>
        <v>189.6</v>
      </c>
      <c r="H24" s="185">
        <f t="shared" si="0"/>
        <v>0</v>
      </c>
      <c r="I24" s="25">
        <f>IF(AND(I7="cilinder",I6&gt;2300),I5,0)</f>
        <v>0</v>
      </c>
      <c r="Q24" s="1">
        <v>17</v>
      </c>
      <c r="S24" s="1">
        <v>1916</v>
      </c>
    </row>
    <row r="25" spans="1:19" ht="16.5" customHeight="1" x14ac:dyDescent="0.2">
      <c r="A25" s="266" t="str">
        <f>VLOOKUP(F25,Onderdelenlijst!A:C,2,FALSE)</f>
        <v>Serie 52 PC92 DM55 VP24x1700 kr.bed.</v>
      </c>
      <c r="B25" s="262"/>
      <c r="C25" s="28"/>
      <c r="D25" s="167"/>
      <c r="E25" s="25" t="str">
        <f>IF(I25&gt;0,"* 552026 *","552026")</f>
        <v>552026</v>
      </c>
      <c r="F25" s="25">
        <v>552026</v>
      </c>
      <c r="G25" s="190">
        <f>VLOOKUP(F25,Onderdelenlijst!$A$3:$C$65,3,FALSE)</f>
        <v>177.5</v>
      </c>
      <c r="H25" s="185">
        <f t="shared" si="0"/>
        <v>0</v>
      </c>
      <c r="I25" s="25">
        <f>IF(AND(I7="kruk",I6&lt;2301),I5,0)</f>
        <v>0</v>
      </c>
      <c r="M25" s="7" t="s">
        <v>55</v>
      </c>
      <c r="Q25" s="1">
        <v>18</v>
      </c>
      <c r="S25" s="1">
        <v>1917</v>
      </c>
    </row>
    <row r="26" spans="1:19" ht="16.5" customHeight="1" x14ac:dyDescent="0.2">
      <c r="A26" s="266" t="str">
        <f>VLOOKUP(F26,Onderdelenlijst!A:C,2,FALSE)</f>
        <v>Serie 52 PC92 DM55 VP24x1950 kr.bed.</v>
      </c>
      <c r="B26" s="262"/>
      <c r="C26" s="28"/>
      <c r="D26" s="167"/>
      <c r="E26" s="25" t="str">
        <f>IF(I26&gt;0,"* 552126 *","552126")</f>
        <v>552126</v>
      </c>
      <c r="F26" s="25">
        <v>552126</v>
      </c>
      <c r="G26" s="190">
        <f>VLOOKUP(F26,Onderdelenlijst!$A$3:$C$65,3,FALSE)</f>
        <v>177.5</v>
      </c>
      <c r="H26" s="185">
        <f t="shared" si="0"/>
        <v>0</v>
      </c>
      <c r="I26" s="25">
        <f>IF(AND(I7="kruk",I6&gt;2300),I5,0)</f>
        <v>0</v>
      </c>
      <c r="M26" s="7" t="s">
        <v>48</v>
      </c>
      <c r="Q26" s="1">
        <v>19</v>
      </c>
      <c r="S26" s="1">
        <v>1918</v>
      </c>
    </row>
    <row r="27" spans="1:19" ht="16.5" customHeight="1" x14ac:dyDescent="0.2">
      <c r="A27" s="266" t="str">
        <f>VLOOKUP(F27,Onderdelenlijst!A:C,2,FALSE)</f>
        <v>Verlengd scharnier 120mm Din L</v>
      </c>
      <c r="B27" s="262"/>
      <c r="C27" s="28"/>
      <c r="D27" s="167"/>
      <c r="E27" s="25" t="str">
        <f>IF(I27&gt;0,"* 102807 *","102807")</f>
        <v>102807</v>
      </c>
      <c r="F27" s="25">
        <v>102807</v>
      </c>
      <c r="G27" s="190">
        <f>VLOOKUP(F27,Onderdelenlijst!$A$3:$C$65,3,FALSE)</f>
        <v>171.69</v>
      </c>
      <c r="H27" s="185">
        <f t="shared" si="0"/>
        <v>0</v>
      </c>
      <c r="I27" s="25">
        <f>IF(AND(I8=180,I9="vlak"),I5*4,0)</f>
        <v>0</v>
      </c>
      <c r="M27" s="7" t="s">
        <v>47</v>
      </c>
      <c r="Q27" s="1">
        <v>20</v>
      </c>
      <c r="S27" s="1">
        <v>1919</v>
      </c>
    </row>
    <row r="28" spans="1:19" ht="16.5" customHeight="1" x14ac:dyDescent="0.2">
      <c r="A28" s="266" t="str">
        <f>VLOOKUP(F28,Onderdelenlijst!A:C,2,FALSE)</f>
        <v>Verlengd scharnier 80mm Din L</v>
      </c>
      <c r="B28" s="262"/>
      <c r="C28" s="28"/>
      <c r="D28" s="167"/>
      <c r="E28" s="25" t="str">
        <f>IF(I28&gt;0,"* 102805 *","102805")</f>
        <v>102805</v>
      </c>
      <c r="F28" s="25">
        <v>102805</v>
      </c>
      <c r="G28" s="190">
        <f>VLOOKUP(F28,Onderdelenlijst!$A$3:$C$65,3,FALSE)</f>
        <v>171.69</v>
      </c>
      <c r="H28" s="185">
        <f t="shared" si="0"/>
        <v>0</v>
      </c>
      <c r="I28" s="25">
        <f>IF(I8=90,I5*4,0)</f>
        <v>0</v>
      </c>
      <c r="Q28" s="1">
        <v>21</v>
      </c>
      <c r="S28" s="1">
        <v>1920</v>
      </c>
    </row>
    <row r="29" spans="1:19" ht="16.5" customHeight="1" x14ac:dyDescent="0.2">
      <c r="A29" s="266" t="str">
        <f>VLOOKUP(F29,Onderdelenlijst!A:C,2,FALSE)</f>
        <v>Verlengd scharnier 160mm Din L - VERVALLEN</v>
      </c>
      <c r="B29" s="262"/>
      <c r="C29" s="28"/>
      <c r="D29" s="167"/>
      <c r="E29" s="25" t="str">
        <f>IF(I29&gt;0,"* 102809 *","102809")</f>
        <v>102809</v>
      </c>
      <c r="F29" s="25">
        <v>102809</v>
      </c>
      <c r="G29" s="206" t="str">
        <f>VLOOKUP(F29,Onderdelenlijst!$A$3:$C$65,3,FALSE)</f>
        <v>vervallen</v>
      </c>
      <c r="H29" s="184" t="str">
        <f>IF(I29&gt;0,"CONTACT HMB","€ 0,00")</f>
        <v>€ 0,00</v>
      </c>
      <c r="I29" s="118">
        <f>IF(AND(I3="negge",I2=180),#REF!*4,0)</f>
        <v>0</v>
      </c>
      <c r="Q29" s="1">
        <v>22</v>
      </c>
      <c r="S29" s="1">
        <v>1921</v>
      </c>
    </row>
    <row r="30" spans="1:19" ht="16.5" customHeight="1" x14ac:dyDescent="0.2">
      <c r="A30" s="266" t="str">
        <f>VLOOKUP(F30,Onderdelenlijst!A:C,2,FALSE)</f>
        <v>Set kogelpaumelles L compleet</v>
      </c>
      <c r="B30" s="262"/>
      <c r="C30" s="28"/>
      <c r="D30" s="167"/>
      <c r="E30" s="25" t="str">
        <f>IF(I30&gt;0,"* 102803 *","102803")</f>
        <v>* 102803 *</v>
      </c>
      <c r="F30" s="25">
        <v>102803</v>
      </c>
      <c r="G30" s="206">
        <f>VLOOKUP(F30,Onderdelenlijst!$A$3:$C$65,3,FALSE)</f>
        <v>290.14</v>
      </c>
      <c r="H30" s="184" t="e">
        <f>I30*G30</f>
        <v>#VALUE!</v>
      </c>
      <c r="I30" s="118" t="str">
        <f>I5</f>
        <v>Selecteer aantal</v>
      </c>
      <c r="Q30" s="1">
        <v>23</v>
      </c>
      <c r="S30" s="1">
        <v>1922</v>
      </c>
    </row>
    <row r="31" spans="1:19" ht="16.5" customHeight="1" x14ac:dyDescent="0.2">
      <c r="A31" s="266" t="str">
        <f>VLOOKUP(F31,Onderdelenlijst!A:C,2,FALSE)</f>
        <v>Sluitkom onder- en bovendorpel (Zwart)</v>
      </c>
      <c r="B31" s="262"/>
      <c r="C31" s="28"/>
      <c r="D31" s="167"/>
      <c r="E31" s="25" t="str">
        <f>IF(I31&gt;0,"* 707031Z *","707031Z")</f>
        <v>707031Z</v>
      </c>
      <c r="F31" s="117" t="s">
        <v>27</v>
      </c>
      <c r="G31" s="190">
        <f>VLOOKUP(F31,Onderdelenlijst!$A$3:$C$65,3,FALSE)</f>
        <v>10.54</v>
      </c>
      <c r="H31" s="185">
        <f t="shared" si="0"/>
        <v>0</v>
      </c>
      <c r="I31" s="25">
        <f>IF(I11="zwart",2*I5,0)</f>
        <v>0</v>
      </c>
      <c r="Q31" s="1">
        <v>24</v>
      </c>
      <c r="S31" s="1">
        <v>1923</v>
      </c>
    </row>
    <row r="32" spans="1:19" ht="16.5" customHeight="1" x14ac:dyDescent="0.2">
      <c r="A32" s="266" t="str">
        <f>VLOOKUP(F32,Onderdelenlijst!A:C,2,FALSE)</f>
        <v>Sluitkraag 6 graden t.b.v. onderdorpel (Zwart)</v>
      </c>
      <c r="B32" s="262"/>
      <c r="C32" s="28"/>
      <c r="D32" s="167"/>
      <c r="E32" s="25" t="str">
        <f>IF(I32&gt;0,"* 600686Z *","600686Z")</f>
        <v>600686Z</v>
      </c>
      <c r="F32" s="117" t="s">
        <v>30</v>
      </c>
      <c r="G32" s="190">
        <f>VLOOKUP(F32,Onderdelenlijst!$A$3:$C$65,3,FALSE)</f>
        <v>2.19</v>
      </c>
      <c r="H32" s="185">
        <f t="shared" si="0"/>
        <v>0</v>
      </c>
      <c r="I32" s="25">
        <f>IF(I11="zwart",I5,0)</f>
        <v>0</v>
      </c>
      <c r="Q32" s="1">
        <v>25</v>
      </c>
      <c r="S32" s="1">
        <v>1924</v>
      </c>
    </row>
    <row r="33" spans="1:19" ht="16.5" customHeight="1" x14ac:dyDescent="0.2">
      <c r="A33" s="266" t="str">
        <f>VLOOKUP(F33,Onderdelenlijst!A:C,2,FALSE)</f>
        <v>Montagehandleiding 4 seizoenenpui</v>
      </c>
      <c r="B33" s="262"/>
      <c r="C33" s="28"/>
      <c r="D33" s="167"/>
      <c r="E33" s="25" t="str">
        <f>IF(I33&gt;0,"* handleiding *","handleiding")</f>
        <v>* handleiding *</v>
      </c>
      <c r="F33" s="25" t="s">
        <v>14</v>
      </c>
      <c r="G33" s="190">
        <f>VLOOKUP(F33,Onderdelenlijst!$A$3:$C$65,3,FALSE)</f>
        <v>0</v>
      </c>
      <c r="H33" s="185">
        <f t="shared" si="0"/>
        <v>0</v>
      </c>
      <c r="I33" s="25">
        <f>IF(I5&gt;0,1,0)</f>
        <v>1</v>
      </c>
      <c r="Q33" s="1">
        <v>26</v>
      </c>
      <c r="S33" s="1">
        <v>1925</v>
      </c>
    </row>
    <row r="34" spans="1:19" ht="16.5" customHeight="1" x14ac:dyDescent="0.2">
      <c r="A34" s="266" t="str">
        <f>VLOOKUP(F34,Onderdelenlijst!A:C,2,FALSE)</f>
        <v>Mp 4-seiz. Ultra 2015 L inkortbaar</v>
      </c>
      <c r="B34" s="262"/>
      <c r="C34" s="28"/>
      <c r="D34" s="167"/>
      <c r="E34" s="25" t="str">
        <f>IF(I34&gt;0,"* 105911 *","105911")</f>
        <v>105911</v>
      </c>
      <c r="F34" s="25">
        <v>105911</v>
      </c>
      <c r="G34" s="190">
        <f>VLOOKUP(F34,Onderdelenlijst!$A$3:$C$65,3,FALSE)</f>
        <v>654.70000000000005</v>
      </c>
      <c r="H34" s="185">
        <f t="shared" si="0"/>
        <v>0</v>
      </c>
      <c r="I34" s="25">
        <f>IF(AND(I6&gt;1899,I6&lt;2016),I5,0)</f>
        <v>0</v>
      </c>
      <c r="Q34" s="1">
        <v>27</v>
      </c>
      <c r="S34" s="1">
        <v>1926</v>
      </c>
    </row>
    <row r="35" spans="1:19" ht="16.5" customHeight="1" x14ac:dyDescent="0.2">
      <c r="A35" s="266" t="str">
        <f>VLOOKUP(F35,Onderdelenlijst!A:C,2,FALSE)</f>
        <v>Mp 4-seiz. Ultra 2115 L inkortbaar</v>
      </c>
      <c r="B35" s="262"/>
      <c r="C35" s="28"/>
      <c r="D35" s="167"/>
      <c r="E35" s="25" t="str">
        <f>IF(I35&gt;0,"* 105917 *","105917")</f>
        <v>105917</v>
      </c>
      <c r="F35" s="25">
        <v>105917</v>
      </c>
      <c r="G35" s="190">
        <f>VLOOKUP(F35,Onderdelenlijst!$A$3:$C$65,3,FALSE)</f>
        <v>443.9</v>
      </c>
      <c r="H35" s="185">
        <f t="shared" si="0"/>
        <v>0</v>
      </c>
      <c r="I35" s="25">
        <f>IF(AND(I6&gt;2015,I6&lt;2116),I5,0)</f>
        <v>0</v>
      </c>
      <c r="Q35" s="1">
        <v>28</v>
      </c>
      <c r="S35" s="1">
        <v>1927</v>
      </c>
    </row>
    <row r="36" spans="1:19" ht="16.5" customHeight="1" x14ac:dyDescent="0.2">
      <c r="A36" s="266" t="str">
        <f>VLOOKUP(F36,Onderdelenlijst!A:C,2,FALSE)</f>
        <v>Mp 4-seiz. Ultra 2215 L inkortbaar</v>
      </c>
      <c r="B36" s="262"/>
      <c r="C36" s="28"/>
      <c r="D36" s="167"/>
      <c r="E36" s="25" t="str">
        <f>IF(I36&gt;0,"* 105919 *","105919")</f>
        <v>105919</v>
      </c>
      <c r="F36" s="25">
        <v>105919</v>
      </c>
      <c r="G36" s="190">
        <f>VLOOKUP(F36,Onderdelenlijst!$A$3:$C$65,3,FALSE)</f>
        <v>443.9</v>
      </c>
      <c r="H36" s="185">
        <f t="shared" si="0"/>
        <v>0</v>
      </c>
      <c r="I36" s="25">
        <f>IF(AND(I6&gt;2115,I6&lt;2216),I5,0)</f>
        <v>0</v>
      </c>
      <c r="Q36" s="1">
        <v>29</v>
      </c>
      <c r="S36" s="1">
        <v>1928</v>
      </c>
    </row>
    <row r="37" spans="1:19" ht="16.5" customHeight="1" x14ac:dyDescent="0.2">
      <c r="A37" s="266" t="str">
        <f>VLOOKUP(F37,Onderdelenlijst!A:C,2,FALSE)</f>
        <v>Mp 4-seiz. Ultra 2315 L inkortbaar</v>
      </c>
      <c r="B37" s="262"/>
      <c r="C37" s="28"/>
      <c r="D37" s="167"/>
      <c r="E37" s="25" t="str">
        <f>IF(I37&gt;0,"* 105921 *","105921")</f>
        <v>105921</v>
      </c>
      <c r="F37" s="25">
        <v>105921</v>
      </c>
      <c r="G37" s="190">
        <f>VLOOKUP(F37,Onderdelenlijst!$A$3:$C$65,3,FALSE)</f>
        <v>443.9</v>
      </c>
      <c r="H37" s="185">
        <f t="shared" si="0"/>
        <v>0</v>
      </c>
      <c r="I37" s="25">
        <f>IF(AND(I6&gt;2215,I6&lt;2316),I5,0)</f>
        <v>0</v>
      </c>
      <c r="Q37" s="1">
        <v>30</v>
      </c>
      <c r="S37" s="1">
        <v>1929</v>
      </c>
    </row>
    <row r="38" spans="1:19" ht="16.5" customHeight="1" x14ac:dyDescent="0.2">
      <c r="A38" s="266" t="str">
        <f>VLOOKUP(F38,Onderdelenlijst!A:C,2,FALSE)</f>
        <v>Mp 4-seiz. Ultra 2415 L inkortbaar</v>
      </c>
      <c r="B38" s="262"/>
      <c r="C38" s="28"/>
      <c r="D38" s="167"/>
      <c r="E38" s="25" t="str">
        <f>IF(I38&gt;0,"* 105923 *","105923")</f>
        <v>105923</v>
      </c>
      <c r="F38" s="25">
        <v>105923</v>
      </c>
      <c r="G38" s="190">
        <f>VLOOKUP(F38,Onderdelenlijst!$A$3:$C$65,3,FALSE)</f>
        <v>443.9</v>
      </c>
      <c r="H38" s="185">
        <f t="shared" si="0"/>
        <v>0</v>
      </c>
      <c r="I38" s="25">
        <f>IF(AND(I6&gt;2315,I6&lt;2416),I5,0)</f>
        <v>0</v>
      </c>
      <c r="S38" s="1">
        <v>1930</v>
      </c>
    </row>
    <row r="39" spans="1:19" ht="16.5" customHeight="1" x14ac:dyDescent="0.2">
      <c r="A39" s="266" t="str">
        <f>VLOOKUP(F39,Onderdelenlijst!A:C,2,FALSE)</f>
        <v>Mp 4-seiz. Ultra 2515 L inkortbaar</v>
      </c>
      <c r="B39" s="262"/>
      <c r="C39" s="28"/>
      <c r="D39" s="167"/>
      <c r="E39" s="25" t="str">
        <f>IF(I39&gt;0,"* 105925 *","105925")</f>
        <v>105925</v>
      </c>
      <c r="F39" s="25">
        <v>105925</v>
      </c>
      <c r="G39" s="190">
        <f>VLOOKUP(F39,Onderdelenlijst!$A$3:$C$65,3,FALSE)</f>
        <v>443.9</v>
      </c>
      <c r="H39" s="185">
        <f t="shared" si="0"/>
        <v>0</v>
      </c>
      <c r="I39" s="25">
        <f>IF(AND(I6&gt;2415,I6&lt;2516),I5,0)</f>
        <v>0</v>
      </c>
      <c r="S39" s="1">
        <v>1931</v>
      </c>
    </row>
    <row r="40" spans="1:19" ht="16.5" customHeight="1" x14ac:dyDescent="0.2">
      <c r="A40" s="266" t="str">
        <f>VLOOKUP(F40,Onderdelenlijst!A:C,2,FALSE)</f>
        <v>Mp 4-seiz. Ultra 2615 L inkortbaar</v>
      </c>
      <c r="B40" s="262"/>
      <c r="C40" s="28"/>
      <c r="D40" s="167"/>
      <c r="E40" s="25" t="str">
        <f>IF(I40&gt;0,"* 105927 *","105927")</f>
        <v>105927</v>
      </c>
      <c r="F40" s="25">
        <v>105927</v>
      </c>
      <c r="G40" s="190">
        <f>VLOOKUP(F40,Onderdelenlijst!$A$3:$C$65,3,FALSE)</f>
        <v>667.08</v>
      </c>
      <c r="H40" s="185">
        <f t="shared" si="0"/>
        <v>0</v>
      </c>
      <c r="I40" s="25">
        <f>IF(AND(I6&gt;2515,I6&lt;2616),I5,0)</f>
        <v>0</v>
      </c>
      <c r="S40" s="1">
        <v>1932</v>
      </c>
    </row>
    <row r="41" spans="1:19" ht="16.5" customHeight="1" x14ac:dyDescent="0.2">
      <c r="A41" s="266" t="str">
        <f>VLOOKUP(F41,Onderdelenlijst!A:C,2,FALSE)</f>
        <v>Mp 4-seiz. Ultra 2715 L inkortbaar</v>
      </c>
      <c r="B41" s="262"/>
      <c r="C41" s="28"/>
      <c r="D41" s="167"/>
      <c r="E41" s="25" t="str">
        <f>IF(I41&gt;0,"* 105929 *","105929")</f>
        <v>105929</v>
      </c>
      <c r="F41" s="25">
        <v>105929</v>
      </c>
      <c r="G41" s="190">
        <f>VLOOKUP(F41,Onderdelenlijst!$A$3:$C$65,3,FALSE)</f>
        <v>667.08</v>
      </c>
      <c r="H41" s="185">
        <f t="shared" si="0"/>
        <v>0</v>
      </c>
      <c r="I41" s="25">
        <f>IF(AND(I6&gt;2615,I6&lt;2716),I5,0)</f>
        <v>0</v>
      </c>
      <c r="S41" s="1">
        <v>1933</v>
      </c>
    </row>
    <row r="42" spans="1:19" ht="16.5" customHeight="1" x14ac:dyDescent="0.2">
      <c r="A42" s="266" t="str">
        <f>VLOOKUP(F42,Onderdelenlijst!A:C,2,FALSE)</f>
        <v>Mp 4-seiz. Ultra 2815 L inkortbaar</v>
      </c>
      <c r="B42" s="262"/>
      <c r="C42" s="28"/>
      <c r="D42" s="167"/>
      <c r="E42" s="25" t="str">
        <f>IF(I42&gt;0,"* 105931 *","105931")</f>
        <v>105931</v>
      </c>
      <c r="F42" s="25">
        <v>105931</v>
      </c>
      <c r="G42" s="190">
        <f>VLOOKUP(F42,Onderdelenlijst!$A$3:$C$65,3,FALSE)</f>
        <v>667.08</v>
      </c>
      <c r="H42" s="185">
        <f t="shared" si="0"/>
        <v>0</v>
      </c>
      <c r="I42" s="25">
        <f>IF(AND(I6&gt;2715,I6&lt;2816),I5,0)</f>
        <v>0</v>
      </c>
      <c r="S42" s="1">
        <v>1934</v>
      </c>
    </row>
    <row r="43" spans="1:19" ht="16.5" customHeight="1" x14ac:dyDescent="0.2">
      <c r="A43" s="266" t="str">
        <f>VLOOKUP(F43,Onderdelenlijst!A:C,2,FALSE)</f>
        <v>Mp 4-seiz. Ultra 2915 L inkortbaar</v>
      </c>
      <c r="B43" s="262"/>
      <c r="C43" s="28"/>
      <c r="D43" s="167"/>
      <c r="E43" s="25" t="str">
        <f>IF(I43&gt;0,"* 105933 *","105933")</f>
        <v>105933</v>
      </c>
      <c r="F43" s="25">
        <v>105933</v>
      </c>
      <c r="G43" s="190">
        <f>VLOOKUP(F43,Onderdelenlijst!$A$3:$C$65,3,FALSE)</f>
        <v>667.08</v>
      </c>
      <c r="H43" s="185">
        <f t="shared" si="0"/>
        <v>0</v>
      </c>
      <c r="I43" s="25">
        <f>IF(AND(I6&gt;2815,I6&lt;2916),I5,0)</f>
        <v>0</v>
      </c>
      <c r="S43" s="1">
        <v>1935</v>
      </c>
    </row>
    <row r="44" spans="1:19" ht="16.5" customHeight="1" x14ac:dyDescent="0.2">
      <c r="A44" s="266" t="str">
        <f>VLOOKUP(F44,Onderdelenlijst!A:C,2,FALSE)</f>
        <v>Mp 4-seiz. Ultra 3015 L inkortbaar</v>
      </c>
      <c r="B44" s="262"/>
      <c r="C44" s="28"/>
      <c r="D44" s="167"/>
      <c r="E44" s="25" t="str">
        <f>IF(I44&gt;0,"* 105935 *","105935")</f>
        <v>105935</v>
      </c>
      <c r="F44" s="25">
        <v>105935</v>
      </c>
      <c r="G44" s="190">
        <f>VLOOKUP(F44,Onderdelenlijst!$A$3:$C$65,3,FALSE)</f>
        <v>667.08</v>
      </c>
      <c r="H44" s="185">
        <f t="shared" si="0"/>
        <v>0</v>
      </c>
      <c r="I44" s="25">
        <f>IF(AND(I6&gt;2915,I6&lt;3016),I5,0)</f>
        <v>0</v>
      </c>
      <c r="S44" s="1">
        <v>1936</v>
      </c>
    </row>
    <row r="45" spans="1:19" ht="16.5" customHeight="1" x14ac:dyDescent="0.2">
      <c r="A45" s="266" t="str">
        <f>VLOOKUP(F45,Onderdelenlijst!A:C,2,FALSE)</f>
        <v>Mp 4-seiz. Ultra 3115 L inkortbaar</v>
      </c>
      <c r="B45" s="262"/>
      <c r="C45" s="28"/>
      <c r="D45" s="167"/>
      <c r="E45" s="25" t="str">
        <f>IF(I45&gt;0,"* 105937 *","105937")</f>
        <v>105937</v>
      </c>
      <c r="F45" s="25">
        <v>105937</v>
      </c>
      <c r="G45" s="190">
        <f>VLOOKUP(F45,Onderdelenlijst!$A$3:$C$65,3,FALSE)</f>
        <v>667.08</v>
      </c>
      <c r="H45" s="185">
        <f t="shared" si="0"/>
        <v>0</v>
      </c>
      <c r="I45" s="25">
        <f>IF(AND(I6&gt;3015,I6&lt;3116),I5,0)</f>
        <v>0</v>
      </c>
      <c r="S45" s="1">
        <v>1937</v>
      </c>
    </row>
    <row r="46" spans="1:19" ht="16.5" customHeight="1" x14ac:dyDescent="0.2">
      <c r="A46" s="266" t="str">
        <f>VLOOKUP(F46,Onderdelenlijst!A:C,2,FALSE)</f>
        <v>Mp 4-seiz. Ultra 3209 L inkortbaar</v>
      </c>
      <c r="B46" s="262"/>
      <c r="C46" s="28"/>
      <c r="D46" s="167"/>
      <c r="E46" s="25" t="str">
        <f>IF(I46&gt;0,"* 105939 *","105939")</f>
        <v>105939</v>
      </c>
      <c r="F46" s="25">
        <v>105939</v>
      </c>
      <c r="G46" s="190">
        <f>VLOOKUP(F46,Onderdelenlijst!$A$3:$C$65,3,FALSE)</f>
        <v>667.08</v>
      </c>
      <c r="H46" s="185">
        <f t="shared" si="0"/>
        <v>0</v>
      </c>
      <c r="I46" s="25">
        <f>IF(AND(I6&gt;3115,I6&lt;3201),I5,0)</f>
        <v>0</v>
      </c>
      <c r="S46" s="1">
        <v>1938</v>
      </c>
    </row>
    <row r="47" spans="1:19" ht="16.5" customHeight="1" x14ac:dyDescent="0.2">
      <c r="A47" s="266" t="str">
        <f>VLOOKUP(F47,Onderdelenlijst!A:C,2,FALSE)</f>
        <v>Sluitgarnituur HMB mps Din L</v>
      </c>
      <c r="B47" s="262"/>
      <c r="C47" s="28"/>
      <c r="D47" s="167"/>
      <c r="E47" s="25" t="str">
        <f>IF(I47&gt;0,"* 706102 *","706102")</f>
        <v>* 706102 *</v>
      </c>
      <c r="F47" s="164">
        <v>706102</v>
      </c>
      <c r="G47" s="190">
        <f>VLOOKUP(F47,Onderdelenlijst!$A$3:$C$65,3,FALSE)</f>
        <v>41.18</v>
      </c>
      <c r="H47" s="224" t="e">
        <f t="shared" si="0"/>
        <v>#VALUE!</v>
      </c>
      <c r="I47" s="25" t="str">
        <f>I5</f>
        <v>Selecteer aantal</v>
      </c>
      <c r="S47" s="1">
        <v>1939</v>
      </c>
    </row>
    <row r="48" spans="1:19" ht="16.5" customHeight="1" x14ac:dyDescent="0.2">
      <c r="A48" s="262" t="str">
        <f>VLOOKUP(F48,Onderdelenlijst!A:C,2,FALSE)</f>
        <v>HMB F1 kruk/kruk garnituur PC72KT/SKG3</v>
      </c>
      <c r="B48" s="290"/>
      <c r="C48" s="290"/>
      <c r="D48" s="323"/>
      <c r="E48" s="118" t="str">
        <f>IF(I48&gt;0,"* 107220 *","107220")</f>
        <v>107220</v>
      </c>
      <c r="F48" s="25">
        <v>107220</v>
      </c>
      <c r="G48" s="190">
        <f>VLOOKUP(F48,Onderdelenlijst!$A$3:$C$65,3,FALSE)</f>
        <v>115.59</v>
      </c>
      <c r="H48" s="185">
        <f t="shared" si="0"/>
        <v>0</v>
      </c>
      <c r="I48" s="118">
        <f>IF(AND(I7="Cilinder",I10="krukgarnituur"),I5,0)</f>
        <v>0</v>
      </c>
      <c r="S48" s="1">
        <v>1940</v>
      </c>
    </row>
    <row r="49" spans="1:20" ht="16.5" customHeight="1" x14ac:dyDescent="0.2">
      <c r="A49" s="291" t="str">
        <f>VLOOKUP(F49,Onderdelenlijst!A:C,2,FALSE)</f>
        <v>HMB F1 kruk/knop garnituur PC72KT/SKG3</v>
      </c>
      <c r="B49" s="290"/>
      <c r="C49" s="290"/>
      <c r="D49" s="323"/>
      <c r="E49" s="118" t="str">
        <f>IF(I49&gt;0,"* 107230 *","107230")</f>
        <v>107230</v>
      </c>
      <c r="F49" s="25">
        <v>107230</v>
      </c>
      <c r="G49" s="190">
        <f>VLOOKUP(F49,Onderdelenlijst!$A$3:$C$65,3,FALSE)</f>
        <v>121.35</v>
      </c>
      <c r="H49" s="188">
        <f t="shared" si="0"/>
        <v>0</v>
      </c>
      <c r="I49" s="118">
        <f>IF(AND(I7="Cilinder",I10="knopgarnituur"),I5,0)</f>
        <v>0</v>
      </c>
      <c r="S49" s="1">
        <v>1941</v>
      </c>
    </row>
    <row r="50" spans="1:20" ht="16.5" customHeight="1" x14ac:dyDescent="0.2">
      <c r="A50" s="262" t="str">
        <f>VLOOKUP(F50,Onderdelenlijst!A:C,2,FALSE)</f>
        <v>HMB F1 kruk/kruk garnituur PC92KT/SKG3</v>
      </c>
      <c r="B50" s="290"/>
      <c r="C50" s="290" t="s">
        <v>133</v>
      </c>
      <c r="D50" s="323"/>
      <c r="E50" s="118" t="str">
        <f>IF(I50&gt;0,"* 109220*","109220")</f>
        <v>109220</v>
      </c>
      <c r="F50" s="25">
        <v>109220</v>
      </c>
      <c r="G50" s="190">
        <f>VLOOKUP(F50,Onderdelenlijst!$A$3:$C$65,3,FALSE)</f>
        <v>115.59</v>
      </c>
      <c r="H50" s="185">
        <f>I50*G50</f>
        <v>0</v>
      </c>
      <c r="I50" s="118">
        <f>IF(AND(I7="Kruk",I10="krukgarnituur"),I5,0)</f>
        <v>0</v>
      </c>
      <c r="Q50" s="1">
        <v>1977</v>
      </c>
      <c r="S50" s="1">
        <v>1942</v>
      </c>
    </row>
    <row r="51" spans="1:20" ht="16.5" customHeight="1" thickBot="1" x14ac:dyDescent="0.25">
      <c r="A51" s="330" t="str">
        <f>VLOOKUP(F51,Onderdelenlijst!A:C,2,FALSE)</f>
        <v>HMB F1 kruk/knop garnituur PC92KT/SKG3</v>
      </c>
      <c r="B51" s="331"/>
      <c r="C51" s="331" t="s">
        <v>133</v>
      </c>
      <c r="D51" s="332"/>
      <c r="E51" s="163" t="str">
        <f>IF(I51&gt;0,"* 109230*","109230")</f>
        <v>109230</v>
      </c>
      <c r="F51" s="45">
        <v>109230</v>
      </c>
      <c r="G51" s="192">
        <f>VLOOKUP(F51,Onderdelenlijst!$A$3:$C$65,3,FALSE)</f>
        <v>121.35</v>
      </c>
      <c r="H51" s="197">
        <f>I51*G51</f>
        <v>0</v>
      </c>
      <c r="I51" s="163">
        <f>IF(AND(I7="Kruk",I10="knopgarnituur"),I5,0)</f>
        <v>0</v>
      </c>
      <c r="Q51" s="1">
        <v>1978</v>
      </c>
      <c r="S51" s="1">
        <v>1943</v>
      </c>
    </row>
    <row r="52" spans="1:20" ht="16.5" customHeight="1" thickBot="1" x14ac:dyDescent="0.25">
      <c r="A52" s="180" t="s">
        <v>145</v>
      </c>
      <c r="B52" s="48"/>
      <c r="C52" s="44"/>
      <c r="D52" s="44"/>
      <c r="E52" s="238">
        <f>Onderdelenlijst!C62</f>
        <v>24.69</v>
      </c>
      <c r="F52" s="49"/>
      <c r="G52" s="50"/>
      <c r="H52" s="50"/>
      <c r="I52" s="51" t="s">
        <v>1</v>
      </c>
      <c r="K52"/>
      <c r="S52" s="1">
        <v>1944</v>
      </c>
      <c r="T52"/>
    </row>
    <row r="53" spans="1:20" ht="16.5" customHeight="1" thickBot="1" x14ac:dyDescent="0.25">
      <c r="A53" s="180" t="s">
        <v>137</v>
      </c>
      <c r="B53" s="213"/>
      <c r="C53" s="38"/>
      <c r="D53" s="38"/>
      <c r="E53" s="101"/>
      <c r="F53" s="101"/>
      <c r="G53" s="102"/>
      <c r="H53" s="102"/>
      <c r="I53" s="103" t="e">
        <f>SUM(H23:H51)</f>
        <v>#VALUE!</v>
      </c>
      <c r="K53"/>
      <c r="L53"/>
      <c r="N53"/>
      <c r="S53" s="1">
        <v>1945</v>
      </c>
      <c r="T53"/>
    </row>
    <row r="54" spans="1:20" ht="13.7" customHeight="1" x14ac:dyDescent="0.2">
      <c r="A54" s="279"/>
      <c r="B54" s="279"/>
      <c r="C54" s="44"/>
      <c r="D54" s="44"/>
      <c r="E54" s="49"/>
      <c r="F54" s="49"/>
      <c r="G54" s="50"/>
      <c r="H54" s="50"/>
      <c r="I54" s="49"/>
      <c r="K54"/>
      <c r="L54"/>
      <c r="M54"/>
      <c r="N54"/>
      <c r="O54"/>
      <c r="P54"/>
      <c r="Q54"/>
      <c r="R54"/>
      <c r="S54" s="1">
        <v>1946</v>
      </c>
      <c r="T54"/>
    </row>
    <row r="55" spans="1:20" ht="13.7" customHeight="1" x14ac:dyDescent="0.2">
      <c r="A55" s="279"/>
      <c r="B55" s="279"/>
      <c r="C55" s="44"/>
      <c r="D55" s="44"/>
      <c r="E55" s="49"/>
      <c r="F55" s="49"/>
      <c r="G55" s="50"/>
      <c r="H55" s="50"/>
      <c r="I55" s="49"/>
      <c r="L55"/>
      <c r="M55"/>
      <c r="N55"/>
      <c r="O55"/>
      <c r="P55"/>
      <c r="Q55"/>
      <c r="R55"/>
      <c r="S55" s="1">
        <v>1947</v>
      </c>
    </row>
    <row r="56" spans="1:20" ht="13.7" customHeight="1" x14ac:dyDescent="0.2">
      <c r="A56" s="44"/>
      <c r="B56" s="40"/>
      <c r="C56" s="44"/>
      <c r="D56" s="44"/>
      <c r="E56" s="49"/>
      <c r="F56" s="49"/>
      <c r="G56" s="50"/>
      <c r="H56" s="50"/>
      <c r="I56" s="49"/>
      <c r="L56"/>
      <c r="M56"/>
      <c r="N56"/>
      <c r="O56"/>
      <c r="P56"/>
      <c r="Q56"/>
      <c r="R56"/>
      <c r="S56" s="1">
        <v>1948</v>
      </c>
    </row>
    <row r="57" spans="1:20" ht="13.7" customHeight="1" x14ac:dyDescent="0.2">
      <c r="A57" s="44"/>
      <c r="B57" s="40"/>
      <c r="C57" s="44"/>
      <c r="D57" s="44"/>
      <c r="E57" s="49"/>
      <c r="F57" s="49"/>
      <c r="G57" s="50"/>
      <c r="H57" s="50"/>
      <c r="I57" s="49"/>
      <c r="M57"/>
      <c r="O57"/>
      <c r="P57"/>
      <c r="Q57"/>
      <c r="R57"/>
      <c r="S57" s="1">
        <v>1949</v>
      </c>
    </row>
    <row r="58" spans="1:20" ht="13.7" customHeight="1" x14ac:dyDescent="0.2">
      <c r="A58" s="44"/>
      <c r="B58" s="40"/>
      <c r="C58" s="44"/>
      <c r="D58" s="44"/>
      <c r="E58" s="49"/>
      <c r="F58" s="49"/>
      <c r="G58" s="50"/>
      <c r="H58" s="50"/>
      <c r="I58" s="49"/>
      <c r="S58" s="1">
        <v>1950</v>
      </c>
    </row>
    <row r="59" spans="1:20" ht="13.7" customHeight="1" x14ac:dyDescent="0.2">
      <c r="A59" s="44"/>
      <c r="B59" s="40"/>
      <c r="C59" s="44"/>
      <c r="D59" s="44"/>
      <c r="E59" s="49"/>
      <c r="F59" s="49"/>
      <c r="G59" s="50"/>
      <c r="H59" s="50"/>
      <c r="I59" s="49"/>
      <c r="S59" s="1">
        <v>1951</v>
      </c>
    </row>
    <row r="60" spans="1:20" ht="13.7" customHeight="1" x14ac:dyDescent="0.2">
      <c r="A60" s="44"/>
      <c r="B60" s="40"/>
      <c r="C60" s="44"/>
      <c r="D60" s="44"/>
      <c r="E60" s="49"/>
      <c r="F60" s="49"/>
      <c r="G60" s="50"/>
      <c r="H60" s="50"/>
      <c r="I60" s="49"/>
      <c r="S60" s="1">
        <v>1952</v>
      </c>
    </row>
    <row r="61" spans="1:20" ht="13.7" customHeight="1" x14ac:dyDescent="0.2">
      <c r="A61" s="44"/>
      <c r="B61" s="40"/>
      <c r="C61" s="44"/>
      <c r="D61" s="44"/>
      <c r="E61" s="49"/>
      <c r="F61" s="49"/>
      <c r="G61" s="50"/>
      <c r="H61" s="50"/>
      <c r="I61" s="49"/>
      <c r="S61" s="1">
        <v>1953</v>
      </c>
    </row>
    <row r="62" spans="1:20" ht="13.7" customHeight="1" x14ac:dyDescent="0.2">
      <c r="A62" s="44"/>
      <c r="B62" s="40"/>
      <c r="C62" s="44"/>
      <c r="D62" s="44"/>
      <c r="E62" s="49"/>
      <c r="F62" s="49"/>
      <c r="G62" s="50"/>
      <c r="H62" s="50"/>
      <c r="I62" s="49"/>
      <c r="S62" s="1">
        <v>1954</v>
      </c>
    </row>
    <row r="63" spans="1:20" ht="13.7" customHeight="1" x14ac:dyDescent="0.2">
      <c r="A63" s="44"/>
      <c r="B63" s="40"/>
      <c r="C63" s="44"/>
      <c r="D63" s="44"/>
      <c r="E63" s="49"/>
      <c r="F63" s="49"/>
      <c r="G63" s="50"/>
      <c r="H63" s="50"/>
      <c r="I63" s="49"/>
      <c r="S63" s="1">
        <v>1955</v>
      </c>
    </row>
    <row r="64" spans="1:20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S64" s="1">
        <v>1956</v>
      </c>
    </row>
    <row r="65" spans="1:20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S65" s="1">
        <v>1957</v>
      </c>
    </row>
    <row r="66" spans="1:20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S66" s="1">
        <v>1958</v>
      </c>
    </row>
    <row r="67" spans="1:20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S67" s="1">
        <v>1959</v>
      </c>
    </row>
    <row r="68" spans="1:20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S68" s="1">
        <v>1960</v>
      </c>
    </row>
    <row r="69" spans="1:20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S69" s="1">
        <v>1961</v>
      </c>
    </row>
    <row r="70" spans="1:20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S70" s="1">
        <v>1962</v>
      </c>
    </row>
    <row r="71" spans="1:20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S71" s="1">
        <v>1963</v>
      </c>
    </row>
    <row r="72" spans="1:20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S72" s="1">
        <v>1964</v>
      </c>
    </row>
    <row r="73" spans="1:20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S73" s="1">
        <v>1965</v>
      </c>
    </row>
    <row r="74" spans="1:20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S74" s="1">
        <v>1966</v>
      </c>
    </row>
    <row r="75" spans="1:20" s="3" customFormat="1" ht="13.7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K75" s="1"/>
      <c r="L75" s="1"/>
      <c r="M75" s="1"/>
      <c r="N75" s="1"/>
      <c r="O75" s="1"/>
      <c r="P75" s="1"/>
      <c r="Q75" s="1"/>
      <c r="R75" s="1"/>
      <c r="S75" s="1">
        <v>1967</v>
      </c>
      <c r="T75" s="1"/>
    </row>
    <row r="76" spans="1:20" ht="13.7" customHeight="1" x14ac:dyDescent="0.2">
      <c r="A76" s="44"/>
      <c r="B76" s="40"/>
      <c r="C76" s="44"/>
      <c r="D76" s="44"/>
      <c r="E76" s="44"/>
      <c r="F76" s="44"/>
      <c r="G76" s="49"/>
      <c r="H76" s="44"/>
      <c r="I76" s="49"/>
      <c r="S76" s="1">
        <v>1968</v>
      </c>
    </row>
    <row r="77" spans="1:20" ht="13.7" customHeight="1" x14ac:dyDescent="0.2">
      <c r="A77" s="44"/>
      <c r="B77" s="44"/>
      <c r="C77" s="44"/>
      <c r="D77" s="44"/>
      <c r="E77" s="49"/>
      <c r="F77" s="49"/>
      <c r="G77" s="49"/>
      <c r="H77" s="44"/>
      <c r="I77" s="49"/>
      <c r="S77" s="1">
        <v>1969</v>
      </c>
    </row>
    <row r="78" spans="1:20" ht="13.7" customHeight="1" x14ac:dyDescent="0.2">
      <c r="A78" s="44"/>
      <c r="B78" s="44"/>
      <c r="C78" s="44"/>
      <c r="D78" s="44"/>
      <c r="E78" s="49"/>
      <c r="F78" s="49"/>
      <c r="G78" s="49"/>
      <c r="H78" s="44"/>
      <c r="I78" s="49"/>
      <c r="S78" s="1">
        <v>1970</v>
      </c>
    </row>
    <row r="79" spans="1:20" ht="13.7" customHeight="1" x14ac:dyDescent="0.2">
      <c r="A79" s="44"/>
      <c r="B79" s="44"/>
      <c r="C79" s="44"/>
      <c r="D79" s="44"/>
      <c r="E79" s="49"/>
      <c r="F79" s="49"/>
      <c r="G79" s="49"/>
      <c r="H79" s="44"/>
      <c r="I79" s="49"/>
      <c r="S79" s="1">
        <v>1971</v>
      </c>
    </row>
    <row r="80" spans="1:20" x14ac:dyDescent="0.2">
      <c r="S80" s="1">
        <v>1972</v>
      </c>
    </row>
    <row r="81" spans="11:20" x14ac:dyDescent="0.2">
      <c r="S81" s="1">
        <v>1973</v>
      </c>
    </row>
    <row r="82" spans="11:20" x14ac:dyDescent="0.2">
      <c r="S82" s="1">
        <v>1974</v>
      </c>
    </row>
    <row r="83" spans="11:20" x14ac:dyDescent="0.2">
      <c r="S83" s="1">
        <v>1975</v>
      </c>
    </row>
    <row r="84" spans="11:20" x14ac:dyDescent="0.2">
      <c r="S84" s="1">
        <v>1976</v>
      </c>
    </row>
    <row r="85" spans="11:20" x14ac:dyDescent="0.2">
      <c r="S85" s="1">
        <v>1977</v>
      </c>
    </row>
    <row r="86" spans="11:20" x14ac:dyDescent="0.2">
      <c r="S86" s="1">
        <v>1978</v>
      </c>
    </row>
    <row r="87" spans="11:20" x14ac:dyDescent="0.2">
      <c r="S87" s="1">
        <v>1979</v>
      </c>
    </row>
    <row r="88" spans="11:20" x14ac:dyDescent="0.2">
      <c r="S88" s="1">
        <v>1980</v>
      </c>
    </row>
    <row r="89" spans="11:20" x14ac:dyDescent="0.2">
      <c r="K89"/>
      <c r="S89" s="1">
        <v>1981</v>
      </c>
    </row>
    <row r="90" spans="11:20" x14ac:dyDescent="0.2">
      <c r="K90"/>
      <c r="S90" s="1">
        <v>1982</v>
      </c>
    </row>
    <row r="91" spans="11:20" x14ac:dyDescent="0.2">
      <c r="S91" s="1">
        <v>1983</v>
      </c>
      <c r="T91"/>
    </row>
    <row r="92" spans="11:20" x14ac:dyDescent="0.2">
      <c r="S92" s="1">
        <v>1984</v>
      </c>
      <c r="T92"/>
    </row>
    <row r="93" spans="11:20" x14ac:dyDescent="0.2">
      <c r="S93" s="1">
        <v>1985</v>
      </c>
    </row>
    <row r="94" spans="11:20" x14ac:dyDescent="0.2">
      <c r="S94" s="1">
        <v>1986</v>
      </c>
    </row>
    <row r="95" spans="11:20" x14ac:dyDescent="0.2">
      <c r="N95"/>
      <c r="S95" s="1">
        <v>1987</v>
      </c>
    </row>
    <row r="96" spans="11:20" x14ac:dyDescent="0.2">
      <c r="M96"/>
      <c r="N96"/>
      <c r="O96"/>
      <c r="P96"/>
      <c r="Q96"/>
      <c r="R96"/>
      <c r="S96" s="1">
        <v>1988</v>
      </c>
    </row>
    <row r="97" spans="11:20" x14ac:dyDescent="0.2">
      <c r="M97"/>
      <c r="O97"/>
      <c r="P97"/>
      <c r="Q97"/>
      <c r="R97"/>
      <c r="S97" s="1">
        <v>1989</v>
      </c>
    </row>
    <row r="98" spans="11:20" x14ac:dyDescent="0.2">
      <c r="S98" s="1">
        <v>1990</v>
      </c>
    </row>
    <row r="99" spans="11:20" x14ac:dyDescent="0.2">
      <c r="S99" s="1">
        <v>1991</v>
      </c>
    </row>
    <row r="100" spans="11:20" x14ac:dyDescent="0.2">
      <c r="S100" s="1">
        <v>1992</v>
      </c>
    </row>
    <row r="101" spans="11:20" x14ac:dyDescent="0.2">
      <c r="S101" s="1">
        <v>1993</v>
      </c>
    </row>
    <row r="102" spans="11:20" x14ac:dyDescent="0.2">
      <c r="S102" s="1">
        <v>1994</v>
      </c>
    </row>
    <row r="103" spans="11:20" x14ac:dyDescent="0.2">
      <c r="S103" s="1">
        <v>1995</v>
      </c>
    </row>
    <row r="104" spans="11:20" x14ac:dyDescent="0.2">
      <c r="S104" s="1">
        <v>1996</v>
      </c>
    </row>
    <row r="105" spans="11:20" x14ac:dyDescent="0.2">
      <c r="S105" s="1">
        <v>1997</v>
      </c>
    </row>
    <row r="106" spans="11:20" x14ac:dyDescent="0.2">
      <c r="S106" s="1">
        <v>1998</v>
      </c>
    </row>
    <row r="107" spans="11:20" x14ac:dyDescent="0.2">
      <c r="S107" s="1">
        <v>1999</v>
      </c>
    </row>
    <row r="108" spans="11:20" x14ac:dyDescent="0.2">
      <c r="S108" s="1">
        <v>2000</v>
      </c>
    </row>
    <row r="109" spans="11:20" x14ac:dyDescent="0.2">
      <c r="S109" s="1">
        <v>2001</v>
      </c>
    </row>
    <row r="110" spans="11:20" x14ac:dyDescent="0.2">
      <c r="K110" s="3"/>
      <c r="S110" s="1">
        <v>2002</v>
      </c>
    </row>
    <row r="111" spans="11:20" x14ac:dyDescent="0.2">
      <c r="S111" s="1">
        <v>2003</v>
      </c>
    </row>
    <row r="112" spans="11:20" x14ac:dyDescent="0.2">
      <c r="S112" s="1">
        <v>2004</v>
      </c>
      <c r="T112" s="3"/>
    </row>
    <row r="113" spans="12:19" x14ac:dyDescent="0.2">
      <c r="S113" s="1">
        <v>2005</v>
      </c>
    </row>
    <row r="114" spans="12:19" x14ac:dyDescent="0.2">
      <c r="S114" s="1">
        <v>2006</v>
      </c>
    </row>
    <row r="115" spans="12:19" x14ac:dyDescent="0.2">
      <c r="S115" s="1">
        <v>2007</v>
      </c>
    </row>
    <row r="116" spans="12:19" x14ac:dyDescent="0.2">
      <c r="L116" s="3"/>
      <c r="N116" s="3"/>
      <c r="S116" s="1">
        <v>2008</v>
      </c>
    </row>
    <row r="117" spans="12:19" x14ac:dyDescent="0.2">
      <c r="M117" s="3"/>
      <c r="O117" s="3"/>
      <c r="P117" s="3"/>
      <c r="Q117" s="3"/>
      <c r="R117" s="3"/>
      <c r="S117" s="1">
        <v>2009</v>
      </c>
    </row>
    <row r="118" spans="12:19" x14ac:dyDescent="0.2">
      <c r="S118" s="1">
        <v>2010</v>
      </c>
    </row>
    <row r="119" spans="12:19" x14ac:dyDescent="0.2">
      <c r="S119" s="1">
        <v>2011</v>
      </c>
    </row>
    <row r="120" spans="12:19" x14ac:dyDescent="0.2">
      <c r="S120" s="1">
        <v>2012</v>
      </c>
    </row>
    <row r="121" spans="12:19" x14ac:dyDescent="0.2">
      <c r="S121" s="1">
        <v>2013</v>
      </c>
    </row>
    <row r="122" spans="12:19" x14ac:dyDescent="0.2">
      <c r="S122" s="1">
        <v>2014</v>
      </c>
    </row>
    <row r="123" spans="12:19" x14ac:dyDescent="0.2">
      <c r="S123" s="1">
        <v>2015</v>
      </c>
    </row>
    <row r="124" spans="12:19" x14ac:dyDescent="0.2">
      <c r="S124" s="1">
        <v>2016</v>
      </c>
    </row>
    <row r="125" spans="12:19" x14ac:dyDescent="0.2">
      <c r="S125" s="1">
        <v>2017</v>
      </c>
    </row>
    <row r="126" spans="12:19" x14ac:dyDescent="0.2">
      <c r="S126" s="1">
        <v>2018</v>
      </c>
    </row>
    <row r="127" spans="12:19" x14ac:dyDescent="0.2">
      <c r="S127" s="1">
        <v>2019</v>
      </c>
    </row>
    <row r="128" spans="12:19" x14ac:dyDescent="0.2">
      <c r="S128" s="1">
        <v>2020</v>
      </c>
    </row>
    <row r="129" spans="19:19" x14ac:dyDescent="0.2">
      <c r="S129" s="1">
        <v>2021</v>
      </c>
    </row>
    <row r="130" spans="19:19" x14ac:dyDescent="0.2">
      <c r="S130" s="1">
        <v>2022</v>
      </c>
    </row>
    <row r="131" spans="19:19" x14ac:dyDescent="0.2">
      <c r="S131" s="1">
        <v>2023</v>
      </c>
    </row>
    <row r="132" spans="19:19" x14ac:dyDescent="0.2">
      <c r="S132" s="1">
        <v>2024</v>
      </c>
    </row>
    <row r="133" spans="19:19" x14ac:dyDescent="0.2">
      <c r="S133" s="1">
        <v>2025</v>
      </c>
    </row>
    <row r="134" spans="19:19" x14ac:dyDescent="0.2">
      <c r="S134" s="1">
        <v>2026</v>
      </c>
    </row>
    <row r="135" spans="19:19" x14ac:dyDescent="0.2">
      <c r="S135" s="1">
        <v>2027</v>
      </c>
    </row>
    <row r="136" spans="19:19" x14ac:dyDescent="0.2">
      <c r="S136" s="1">
        <v>2028</v>
      </c>
    </row>
    <row r="137" spans="19:19" x14ac:dyDescent="0.2">
      <c r="S137" s="1">
        <v>2029</v>
      </c>
    </row>
    <row r="138" spans="19:19" x14ac:dyDescent="0.2">
      <c r="S138" s="1">
        <v>2030</v>
      </c>
    </row>
    <row r="139" spans="19:19" x14ac:dyDescent="0.2">
      <c r="S139" s="1">
        <v>2031</v>
      </c>
    </row>
    <row r="140" spans="19:19" x14ac:dyDescent="0.2">
      <c r="S140" s="1">
        <v>2032</v>
      </c>
    </row>
    <row r="141" spans="19:19" x14ac:dyDescent="0.2">
      <c r="S141" s="1">
        <v>2033</v>
      </c>
    </row>
    <row r="142" spans="19:19" x14ac:dyDescent="0.2">
      <c r="S142" s="1">
        <v>2034</v>
      </c>
    </row>
    <row r="143" spans="19:19" x14ac:dyDescent="0.2">
      <c r="S143" s="1">
        <v>2035</v>
      </c>
    </row>
    <row r="144" spans="19:19" x14ac:dyDescent="0.2">
      <c r="S144" s="1">
        <v>2036</v>
      </c>
    </row>
    <row r="145" spans="19:19" x14ac:dyDescent="0.2">
      <c r="S145" s="1">
        <v>2037</v>
      </c>
    </row>
    <row r="146" spans="19:19" x14ac:dyDescent="0.2">
      <c r="S146" s="1">
        <v>2038</v>
      </c>
    </row>
    <row r="147" spans="19:19" x14ac:dyDescent="0.2">
      <c r="S147" s="1">
        <v>2039</v>
      </c>
    </row>
    <row r="148" spans="19:19" x14ac:dyDescent="0.2">
      <c r="S148" s="1">
        <v>2040</v>
      </c>
    </row>
    <row r="149" spans="19:19" x14ac:dyDescent="0.2">
      <c r="S149" s="1">
        <v>2041</v>
      </c>
    </row>
    <row r="150" spans="19:19" x14ac:dyDescent="0.2">
      <c r="S150" s="1">
        <v>2042</v>
      </c>
    </row>
    <row r="151" spans="19:19" x14ac:dyDescent="0.2">
      <c r="S151" s="1">
        <v>2043</v>
      </c>
    </row>
    <row r="152" spans="19:19" x14ac:dyDescent="0.2">
      <c r="S152" s="1">
        <v>2044</v>
      </c>
    </row>
    <row r="153" spans="19:19" x14ac:dyDescent="0.2">
      <c r="S153" s="1">
        <v>2045</v>
      </c>
    </row>
    <row r="154" spans="19:19" x14ac:dyDescent="0.2">
      <c r="S154" s="1">
        <v>2046</v>
      </c>
    </row>
    <row r="155" spans="19:19" x14ac:dyDescent="0.2">
      <c r="S155" s="1">
        <v>2047</v>
      </c>
    </row>
    <row r="156" spans="19:19" x14ac:dyDescent="0.2">
      <c r="S156" s="1">
        <v>2048</v>
      </c>
    </row>
    <row r="157" spans="19:19" x14ac:dyDescent="0.2">
      <c r="S157" s="1">
        <v>2049</v>
      </c>
    </row>
    <row r="158" spans="19:19" x14ac:dyDescent="0.2">
      <c r="S158" s="1">
        <v>2050</v>
      </c>
    </row>
    <row r="159" spans="19:19" x14ac:dyDescent="0.2">
      <c r="S159" s="1">
        <v>2051</v>
      </c>
    </row>
    <row r="160" spans="19:19" x14ac:dyDescent="0.2">
      <c r="S160" s="1">
        <v>2052</v>
      </c>
    </row>
    <row r="161" spans="19:19" x14ac:dyDescent="0.2">
      <c r="S161" s="1">
        <v>2053</v>
      </c>
    </row>
    <row r="162" spans="19:19" x14ac:dyDescent="0.2">
      <c r="S162" s="1">
        <v>2054</v>
      </c>
    </row>
    <row r="163" spans="19:19" x14ac:dyDescent="0.2">
      <c r="S163" s="1">
        <v>2055</v>
      </c>
    </row>
    <row r="164" spans="19:19" x14ac:dyDescent="0.2">
      <c r="S164" s="1">
        <v>2056</v>
      </c>
    </row>
    <row r="165" spans="19:19" x14ac:dyDescent="0.2">
      <c r="S165" s="1">
        <v>2057</v>
      </c>
    </row>
    <row r="166" spans="19:19" x14ac:dyDescent="0.2">
      <c r="S166" s="1">
        <v>2058</v>
      </c>
    </row>
    <row r="167" spans="19:19" x14ac:dyDescent="0.2">
      <c r="S167" s="1">
        <v>2059</v>
      </c>
    </row>
    <row r="168" spans="19:19" x14ac:dyDescent="0.2">
      <c r="S168" s="1">
        <v>2060</v>
      </c>
    </row>
    <row r="169" spans="19:19" x14ac:dyDescent="0.2">
      <c r="S169" s="1">
        <v>2061</v>
      </c>
    </row>
    <row r="170" spans="19:19" x14ac:dyDescent="0.2">
      <c r="S170" s="1">
        <v>2062</v>
      </c>
    </row>
    <row r="171" spans="19:19" x14ac:dyDescent="0.2">
      <c r="S171" s="1">
        <v>2063</v>
      </c>
    </row>
    <row r="172" spans="19:19" x14ac:dyDescent="0.2">
      <c r="S172" s="1">
        <v>2064</v>
      </c>
    </row>
    <row r="173" spans="19:19" x14ac:dyDescent="0.2">
      <c r="S173" s="1">
        <v>2065</v>
      </c>
    </row>
    <row r="174" spans="19:19" x14ac:dyDescent="0.2">
      <c r="S174" s="1">
        <v>2066</v>
      </c>
    </row>
    <row r="175" spans="19:19" x14ac:dyDescent="0.2">
      <c r="S175" s="1">
        <v>2067</v>
      </c>
    </row>
    <row r="176" spans="19:19" x14ac:dyDescent="0.2">
      <c r="S176" s="1">
        <v>2068</v>
      </c>
    </row>
    <row r="177" spans="19:19" x14ac:dyDescent="0.2">
      <c r="S177" s="1">
        <v>2069</v>
      </c>
    </row>
    <row r="178" spans="19:19" x14ac:dyDescent="0.2">
      <c r="S178" s="1">
        <v>2070</v>
      </c>
    </row>
    <row r="179" spans="19:19" x14ac:dyDescent="0.2">
      <c r="S179" s="1">
        <v>2071</v>
      </c>
    </row>
    <row r="180" spans="19:19" x14ac:dyDescent="0.2">
      <c r="S180" s="1">
        <v>2072</v>
      </c>
    </row>
    <row r="181" spans="19:19" x14ac:dyDescent="0.2">
      <c r="S181" s="1">
        <v>2073</v>
      </c>
    </row>
    <row r="182" spans="19:19" x14ac:dyDescent="0.2">
      <c r="S182" s="1">
        <v>2074</v>
      </c>
    </row>
    <row r="183" spans="19:19" x14ac:dyDescent="0.2">
      <c r="S183" s="1">
        <v>2075</v>
      </c>
    </row>
    <row r="184" spans="19:19" x14ac:dyDescent="0.2">
      <c r="S184" s="1">
        <v>2076</v>
      </c>
    </row>
    <row r="185" spans="19:19" x14ac:dyDescent="0.2">
      <c r="S185" s="1">
        <v>2077</v>
      </c>
    </row>
    <row r="186" spans="19:19" x14ac:dyDescent="0.2">
      <c r="S186" s="1">
        <v>2078</v>
      </c>
    </row>
    <row r="187" spans="19:19" x14ac:dyDescent="0.2">
      <c r="S187" s="1">
        <v>2079</v>
      </c>
    </row>
    <row r="188" spans="19:19" x14ac:dyDescent="0.2">
      <c r="S188" s="1">
        <v>2080</v>
      </c>
    </row>
    <row r="189" spans="19:19" x14ac:dyDescent="0.2">
      <c r="S189" s="1">
        <v>2081</v>
      </c>
    </row>
    <row r="190" spans="19:19" x14ac:dyDescent="0.2">
      <c r="S190" s="1">
        <v>2082</v>
      </c>
    </row>
    <row r="191" spans="19:19" x14ac:dyDescent="0.2">
      <c r="S191" s="1">
        <v>2083</v>
      </c>
    </row>
    <row r="192" spans="19:19" x14ac:dyDescent="0.2">
      <c r="S192" s="1">
        <v>2084</v>
      </c>
    </row>
    <row r="193" spans="19:19" x14ac:dyDescent="0.2">
      <c r="S193" s="1">
        <v>2085</v>
      </c>
    </row>
    <row r="194" spans="19:19" x14ac:dyDescent="0.2">
      <c r="S194" s="1">
        <v>2086</v>
      </c>
    </row>
    <row r="195" spans="19:19" x14ac:dyDescent="0.2">
      <c r="S195" s="1">
        <v>2087</v>
      </c>
    </row>
    <row r="196" spans="19:19" x14ac:dyDescent="0.2">
      <c r="S196" s="1">
        <v>2088</v>
      </c>
    </row>
    <row r="197" spans="19:19" x14ac:dyDescent="0.2">
      <c r="S197" s="1">
        <v>2089</v>
      </c>
    </row>
    <row r="198" spans="19:19" x14ac:dyDescent="0.2">
      <c r="S198" s="1">
        <v>2090</v>
      </c>
    </row>
    <row r="199" spans="19:19" x14ac:dyDescent="0.2">
      <c r="S199" s="1">
        <v>2091</v>
      </c>
    </row>
    <row r="200" spans="19:19" x14ac:dyDescent="0.2">
      <c r="S200" s="1">
        <v>2092</v>
      </c>
    </row>
    <row r="201" spans="19:19" x14ac:dyDescent="0.2">
      <c r="S201" s="1">
        <v>2093</v>
      </c>
    </row>
    <row r="202" spans="19:19" x14ac:dyDescent="0.2">
      <c r="S202" s="1">
        <v>2094</v>
      </c>
    </row>
    <row r="203" spans="19:19" x14ac:dyDescent="0.2">
      <c r="S203" s="1">
        <v>2095</v>
      </c>
    </row>
    <row r="204" spans="19:19" x14ac:dyDescent="0.2">
      <c r="S204" s="1">
        <v>2096</v>
      </c>
    </row>
    <row r="205" spans="19:19" x14ac:dyDescent="0.2">
      <c r="S205" s="1">
        <v>2097</v>
      </c>
    </row>
    <row r="206" spans="19:19" x14ac:dyDescent="0.2">
      <c r="S206" s="1">
        <v>2098</v>
      </c>
    </row>
    <row r="207" spans="19:19" x14ac:dyDescent="0.2">
      <c r="S207" s="1">
        <v>2099</v>
      </c>
    </row>
    <row r="208" spans="19:19" x14ac:dyDescent="0.2">
      <c r="S208" s="1">
        <v>2100</v>
      </c>
    </row>
    <row r="209" spans="19:19" x14ac:dyDescent="0.2">
      <c r="S209" s="1">
        <v>2101</v>
      </c>
    </row>
    <row r="210" spans="19:19" x14ac:dyDescent="0.2">
      <c r="S210" s="1">
        <v>2102</v>
      </c>
    </row>
    <row r="211" spans="19:19" x14ac:dyDescent="0.2">
      <c r="S211" s="1">
        <v>2103</v>
      </c>
    </row>
    <row r="212" spans="19:19" x14ac:dyDescent="0.2">
      <c r="S212" s="1">
        <v>2104</v>
      </c>
    </row>
    <row r="213" spans="19:19" x14ac:dyDescent="0.2">
      <c r="S213" s="1">
        <v>2105</v>
      </c>
    </row>
    <row r="214" spans="19:19" x14ac:dyDescent="0.2">
      <c r="S214" s="1">
        <v>2106</v>
      </c>
    </row>
    <row r="215" spans="19:19" x14ac:dyDescent="0.2">
      <c r="S215" s="1">
        <v>2107</v>
      </c>
    </row>
    <row r="216" spans="19:19" x14ac:dyDescent="0.2">
      <c r="S216" s="1">
        <v>2108</v>
      </c>
    </row>
    <row r="217" spans="19:19" x14ac:dyDescent="0.2">
      <c r="S217" s="1">
        <v>2109</v>
      </c>
    </row>
    <row r="218" spans="19:19" x14ac:dyDescent="0.2">
      <c r="S218" s="1">
        <v>2110</v>
      </c>
    </row>
    <row r="219" spans="19:19" x14ac:dyDescent="0.2">
      <c r="S219" s="1">
        <v>2111</v>
      </c>
    </row>
    <row r="220" spans="19:19" x14ac:dyDescent="0.2">
      <c r="S220" s="1">
        <v>2112</v>
      </c>
    </row>
    <row r="221" spans="19:19" x14ac:dyDescent="0.2">
      <c r="S221" s="1">
        <v>2113</v>
      </c>
    </row>
    <row r="222" spans="19:19" x14ac:dyDescent="0.2">
      <c r="S222" s="1">
        <v>2114</v>
      </c>
    </row>
    <row r="223" spans="19:19" x14ac:dyDescent="0.2">
      <c r="S223" s="1">
        <v>2115</v>
      </c>
    </row>
    <row r="224" spans="19:19" x14ac:dyDescent="0.2">
      <c r="S224" s="1">
        <v>2116</v>
      </c>
    </row>
    <row r="225" spans="19:19" x14ac:dyDescent="0.2">
      <c r="S225" s="1">
        <v>2117</v>
      </c>
    </row>
    <row r="226" spans="19:19" x14ac:dyDescent="0.2">
      <c r="S226" s="1">
        <v>2118</v>
      </c>
    </row>
    <row r="227" spans="19:19" x14ac:dyDescent="0.2">
      <c r="S227" s="1">
        <v>2119</v>
      </c>
    </row>
    <row r="228" spans="19:19" x14ac:dyDescent="0.2">
      <c r="S228" s="1">
        <v>2120</v>
      </c>
    </row>
    <row r="229" spans="19:19" x14ac:dyDescent="0.2">
      <c r="S229" s="1">
        <v>2121</v>
      </c>
    </row>
    <row r="230" spans="19:19" x14ac:dyDescent="0.2">
      <c r="S230" s="1">
        <v>2122</v>
      </c>
    </row>
    <row r="231" spans="19:19" x14ac:dyDescent="0.2">
      <c r="S231" s="1">
        <v>2123</v>
      </c>
    </row>
    <row r="232" spans="19:19" x14ac:dyDescent="0.2">
      <c r="S232" s="1">
        <v>2124</v>
      </c>
    </row>
    <row r="233" spans="19:19" x14ac:dyDescent="0.2">
      <c r="S233" s="1">
        <v>2125</v>
      </c>
    </row>
    <row r="234" spans="19:19" x14ac:dyDescent="0.2">
      <c r="S234" s="1">
        <v>2126</v>
      </c>
    </row>
    <row r="235" spans="19:19" x14ac:dyDescent="0.2">
      <c r="S235" s="1">
        <v>2127</v>
      </c>
    </row>
    <row r="236" spans="19:19" x14ac:dyDescent="0.2">
      <c r="S236" s="1">
        <v>2128</v>
      </c>
    </row>
    <row r="237" spans="19:19" x14ac:dyDescent="0.2">
      <c r="S237" s="1">
        <v>2129</v>
      </c>
    </row>
    <row r="238" spans="19:19" x14ac:dyDescent="0.2">
      <c r="S238" s="1">
        <v>2130</v>
      </c>
    </row>
    <row r="239" spans="19:19" x14ac:dyDescent="0.2">
      <c r="S239" s="1">
        <v>2131</v>
      </c>
    </row>
    <row r="240" spans="19:19" x14ac:dyDescent="0.2">
      <c r="S240" s="1">
        <v>2132</v>
      </c>
    </row>
    <row r="241" spans="19:19" x14ac:dyDescent="0.2">
      <c r="S241" s="1">
        <v>2133</v>
      </c>
    </row>
    <row r="242" spans="19:19" x14ac:dyDescent="0.2">
      <c r="S242" s="1">
        <v>2134</v>
      </c>
    </row>
    <row r="243" spans="19:19" x14ac:dyDescent="0.2">
      <c r="S243" s="1">
        <v>2135</v>
      </c>
    </row>
    <row r="244" spans="19:19" x14ac:dyDescent="0.2">
      <c r="S244" s="1">
        <v>2136</v>
      </c>
    </row>
    <row r="245" spans="19:19" x14ac:dyDescent="0.2">
      <c r="S245" s="1">
        <v>2137</v>
      </c>
    </row>
    <row r="246" spans="19:19" x14ac:dyDescent="0.2">
      <c r="S246" s="1">
        <v>2138</v>
      </c>
    </row>
    <row r="247" spans="19:19" x14ac:dyDescent="0.2">
      <c r="S247" s="1">
        <v>2139</v>
      </c>
    </row>
    <row r="248" spans="19:19" x14ac:dyDescent="0.2">
      <c r="S248" s="1">
        <v>2140</v>
      </c>
    </row>
    <row r="249" spans="19:19" x14ac:dyDescent="0.2">
      <c r="S249" s="1">
        <v>2141</v>
      </c>
    </row>
    <row r="250" spans="19:19" x14ac:dyDescent="0.2">
      <c r="S250" s="1">
        <v>2142</v>
      </c>
    </row>
    <row r="251" spans="19:19" x14ac:dyDescent="0.2">
      <c r="S251" s="1">
        <v>2143</v>
      </c>
    </row>
    <row r="252" spans="19:19" x14ac:dyDescent="0.2">
      <c r="S252" s="1">
        <v>2144</v>
      </c>
    </row>
    <row r="253" spans="19:19" x14ac:dyDescent="0.2">
      <c r="S253" s="1">
        <v>2145</v>
      </c>
    </row>
    <row r="254" spans="19:19" x14ac:dyDescent="0.2">
      <c r="S254" s="1">
        <v>2146</v>
      </c>
    </row>
    <row r="255" spans="19:19" x14ac:dyDescent="0.2">
      <c r="S255" s="1">
        <v>2147</v>
      </c>
    </row>
    <row r="256" spans="19:19" x14ac:dyDescent="0.2">
      <c r="S256" s="1">
        <v>2148</v>
      </c>
    </row>
    <row r="257" spans="19:19" x14ac:dyDescent="0.2">
      <c r="S257" s="1">
        <v>2149</v>
      </c>
    </row>
    <row r="258" spans="19:19" x14ac:dyDescent="0.2">
      <c r="S258" s="1">
        <v>2150</v>
      </c>
    </row>
    <row r="259" spans="19:19" x14ac:dyDescent="0.2">
      <c r="S259" s="1">
        <v>2151</v>
      </c>
    </row>
    <row r="260" spans="19:19" x14ac:dyDescent="0.2">
      <c r="S260" s="1">
        <v>2152</v>
      </c>
    </row>
    <row r="261" spans="19:19" x14ac:dyDescent="0.2">
      <c r="S261" s="1">
        <v>2153</v>
      </c>
    </row>
    <row r="262" spans="19:19" x14ac:dyDescent="0.2">
      <c r="S262" s="1">
        <v>2154</v>
      </c>
    </row>
    <row r="263" spans="19:19" x14ac:dyDescent="0.2">
      <c r="S263" s="1">
        <v>2155</v>
      </c>
    </row>
    <row r="264" spans="19:19" x14ac:dyDescent="0.2">
      <c r="S264" s="1">
        <v>2156</v>
      </c>
    </row>
    <row r="265" spans="19:19" x14ac:dyDescent="0.2">
      <c r="S265" s="1">
        <v>2157</v>
      </c>
    </row>
    <row r="266" spans="19:19" x14ac:dyDescent="0.2">
      <c r="S266" s="1">
        <v>2158</v>
      </c>
    </row>
    <row r="267" spans="19:19" x14ac:dyDescent="0.2">
      <c r="S267" s="1">
        <v>2159</v>
      </c>
    </row>
    <row r="268" spans="19:19" x14ac:dyDescent="0.2">
      <c r="S268" s="1">
        <v>2160</v>
      </c>
    </row>
    <row r="269" spans="19:19" x14ac:dyDescent="0.2">
      <c r="S269" s="1">
        <v>2161</v>
      </c>
    </row>
    <row r="270" spans="19:19" x14ac:dyDescent="0.2">
      <c r="S270" s="1">
        <v>2162</v>
      </c>
    </row>
    <row r="271" spans="19:19" x14ac:dyDescent="0.2">
      <c r="S271" s="1">
        <v>2163</v>
      </c>
    </row>
    <row r="272" spans="19:19" x14ac:dyDescent="0.2">
      <c r="S272" s="1">
        <v>2164</v>
      </c>
    </row>
    <row r="273" spans="19:19" x14ac:dyDescent="0.2">
      <c r="S273" s="1">
        <v>2165</v>
      </c>
    </row>
    <row r="274" spans="19:19" x14ac:dyDescent="0.2">
      <c r="S274" s="1">
        <v>2166</v>
      </c>
    </row>
    <row r="275" spans="19:19" x14ac:dyDescent="0.2">
      <c r="S275" s="1">
        <v>2167</v>
      </c>
    </row>
    <row r="276" spans="19:19" x14ac:dyDescent="0.2">
      <c r="S276" s="1">
        <v>2168</v>
      </c>
    </row>
    <row r="277" spans="19:19" x14ac:dyDescent="0.2">
      <c r="S277" s="1">
        <v>2169</v>
      </c>
    </row>
    <row r="278" spans="19:19" x14ac:dyDescent="0.2">
      <c r="S278" s="1">
        <v>2170</v>
      </c>
    </row>
    <row r="279" spans="19:19" x14ac:dyDescent="0.2">
      <c r="S279" s="1">
        <v>2171</v>
      </c>
    </row>
    <row r="280" spans="19:19" x14ac:dyDescent="0.2">
      <c r="S280" s="1">
        <v>2172</v>
      </c>
    </row>
    <row r="281" spans="19:19" x14ac:dyDescent="0.2">
      <c r="S281" s="1">
        <v>2173</v>
      </c>
    </row>
    <row r="282" spans="19:19" x14ac:dyDescent="0.2">
      <c r="S282" s="1">
        <v>2174</v>
      </c>
    </row>
    <row r="283" spans="19:19" x14ac:dyDescent="0.2">
      <c r="S283" s="1">
        <v>2175</v>
      </c>
    </row>
    <row r="284" spans="19:19" x14ac:dyDescent="0.2">
      <c r="S284" s="1">
        <v>2176</v>
      </c>
    </row>
    <row r="285" spans="19:19" x14ac:dyDescent="0.2">
      <c r="S285" s="1">
        <v>2177</v>
      </c>
    </row>
    <row r="286" spans="19:19" x14ac:dyDescent="0.2">
      <c r="S286" s="1">
        <v>2178</v>
      </c>
    </row>
    <row r="287" spans="19:19" x14ac:dyDescent="0.2">
      <c r="S287" s="1">
        <v>2179</v>
      </c>
    </row>
    <row r="288" spans="19:19" x14ac:dyDescent="0.2">
      <c r="S288" s="1">
        <v>2180</v>
      </c>
    </row>
    <row r="289" spans="19:19" x14ac:dyDescent="0.2">
      <c r="S289" s="1">
        <v>2181</v>
      </c>
    </row>
    <row r="290" spans="19:19" x14ac:dyDescent="0.2">
      <c r="S290" s="1">
        <v>2182</v>
      </c>
    </row>
    <row r="291" spans="19:19" x14ac:dyDescent="0.2">
      <c r="S291" s="1">
        <v>2183</v>
      </c>
    </row>
    <row r="292" spans="19:19" x14ac:dyDescent="0.2">
      <c r="S292" s="1">
        <v>2184</v>
      </c>
    </row>
    <row r="293" spans="19:19" x14ac:dyDescent="0.2">
      <c r="S293" s="1">
        <v>2185</v>
      </c>
    </row>
    <row r="294" spans="19:19" x14ac:dyDescent="0.2">
      <c r="S294" s="1">
        <v>2186</v>
      </c>
    </row>
    <row r="295" spans="19:19" x14ac:dyDescent="0.2">
      <c r="S295" s="1">
        <v>2187</v>
      </c>
    </row>
    <row r="296" spans="19:19" x14ac:dyDescent="0.2">
      <c r="S296" s="1">
        <v>2188</v>
      </c>
    </row>
    <row r="297" spans="19:19" x14ac:dyDescent="0.2">
      <c r="S297" s="1">
        <v>2189</v>
      </c>
    </row>
    <row r="298" spans="19:19" x14ac:dyDescent="0.2">
      <c r="S298" s="1">
        <v>2190</v>
      </c>
    </row>
    <row r="299" spans="19:19" x14ac:dyDescent="0.2">
      <c r="S299" s="1">
        <v>2191</v>
      </c>
    </row>
    <row r="300" spans="19:19" x14ac:dyDescent="0.2">
      <c r="S300" s="1">
        <v>2192</v>
      </c>
    </row>
    <row r="301" spans="19:19" x14ac:dyDescent="0.2">
      <c r="S301" s="1">
        <v>2193</v>
      </c>
    </row>
    <row r="302" spans="19:19" x14ac:dyDescent="0.2">
      <c r="S302" s="1">
        <v>2194</v>
      </c>
    </row>
    <row r="303" spans="19:19" x14ac:dyDescent="0.2">
      <c r="S303" s="1">
        <v>2195</v>
      </c>
    </row>
    <row r="304" spans="19:19" x14ac:dyDescent="0.2">
      <c r="S304" s="1">
        <v>2196</v>
      </c>
    </row>
    <row r="305" spans="19:19" x14ac:dyDescent="0.2">
      <c r="S305" s="1">
        <v>2197</v>
      </c>
    </row>
    <row r="306" spans="19:19" x14ac:dyDescent="0.2">
      <c r="S306" s="1">
        <v>2198</v>
      </c>
    </row>
    <row r="307" spans="19:19" x14ac:dyDescent="0.2">
      <c r="S307" s="1">
        <v>2199</v>
      </c>
    </row>
    <row r="308" spans="19:19" x14ac:dyDescent="0.2">
      <c r="S308" s="1">
        <v>2200</v>
      </c>
    </row>
    <row r="309" spans="19:19" x14ac:dyDescent="0.2">
      <c r="S309" s="1">
        <v>2201</v>
      </c>
    </row>
    <row r="310" spans="19:19" x14ac:dyDescent="0.2">
      <c r="S310" s="1">
        <v>2202</v>
      </c>
    </row>
    <row r="311" spans="19:19" x14ac:dyDescent="0.2">
      <c r="S311" s="1">
        <v>2203</v>
      </c>
    </row>
    <row r="312" spans="19:19" x14ac:dyDescent="0.2">
      <c r="S312" s="1">
        <v>2204</v>
      </c>
    </row>
    <row r="313" spans="19:19" x14ac:dyDescent="0.2">
      <c r="S313" s="1">
        <v>2205</v>
      </c>
    </row>
    <row r="314" spans="19:19" x14ac:dyDescent="0.2">
      <c r="S314" s="1">
        <v>2206</v>
      </c>
    </row>
    <row r="315" spans="19:19" x14ac:dyDescent="0.2">
      <c r="S315" s="1">
        <v>2207</v>
      </c>
    </row>
    <row r="316" spans="19:19" x14ac:dyDescent="0.2">
      <c r="S316" s="1">
        <v>2208</v>
      </c>
    </row>
    <row r="317" spans="19:19" x14ac:dyDescent="0.2">
      <c r="S317" s="1">
        <v>2209</v>
      </c>
    </row>
    <row r="318" spans="19:19" x14ac:dyDescent="0.2">
      <c r="S318" s="1">
        <v>2210</v>
      </c>
    </row>
    <row r="319" spans="19:19" x14ac:dyDescent="0.2">
      <c r="S319" s="1">
        <v>2211</v>
      </c>
    </row>
    <row r="320" spans="19:19" x14ac:dyDescent="0.2">
      <c r="S320" s="1">
        <v>2212</v>
      </c>
    </row>
    <row r="321" spans="19:19" x14ac:dyDescent="0.2">
      <c r="S321" s="1">
        <v>2213</v>
      </c>
    </row>
    <row r="322" spans="19:19" x14ac:dyDescent="0.2">
      <c r="S322" s="1">
        <v>2214</v>
      </c>
    </row>
    <row r="323" spans="19:19" x14ac:dyDescent="0.2">
      <c r="S323" s="1">
        <v>2215</v>
      </c>
    </row>
    <row r="324" spans="19:19" x14ac:dyDescent="0.2">
      <c r="S324" s="1">
        <v>2216</v>
      </c>
    </row>
    <row r="325" spans="19:19" x14ac:dyDescent="0.2">
      <c r="S325" s="1">
        <v>2217</v>
      </c>
    </row>
    <row r="326" spans="19:19" x14ac:dyDescent="0.2">
      <c r="S326" s="1">
        <v>2218</v>
      </c>
    </row>
    <row r="327" spans="19:19" x14ac:dyDescent="0.2">
      <c r="S327" s="1">
        <v>2219</v>
      </c>
    </row>
    <row r="328" spans="19:19" x14ac:dyDescent="0.2">
      <c r="S328" s="1">
        <v>2220</v>
      </c>
    </row>
    <row r="329" spans="19:19" x14ac:dyDescent="0.2">
      <c r="S329" s="1">
        <v>2221</v>
      </c>
    </row>
    <row r="330" spans="19:19" x14ac:dyDescent="0.2">
      <c r="S330" s="1">
        <v>2222</v>
      </c>
    </row>
    <row r="331" spans="19:19" x14ac:dyDescent="0.2">
      <c r="S331" s="1">
        <v>2223</v>
      </c>
    </row>
    <row r="332" spans="19:19" x14ac:dyDescent="0.2">
      <c r="S332" s="1">
        <v>2224</v>
      </c>
    </row>
    <row r="333" spans="19:19" x14ac:dyDescent="0.2">
      <c r="S333" s="1">
        <v>2225</v>
      </c>
    </row>
    <row r="334" spans="19:19" x14ac:dyDescent="0.2">
      <c r="S334" s="1">
        <v>2226</v>
      </c>
    </row>
    <row r="335" spans="19:19" x14ac:dyDescent="0.2">
      <c r="S335" s="1">
        <v>2227</v>
      </c>
    </row>
    <row r="336" spans="19:19" x14ac:dyDescent="0.2">
      <c r="S336" s="1">
        <v>2228</v>
      </c>
    </row>
    <row r="337" spans="19:19" x14ac:dyDescent="0.2">
      <c r="S337" s="1">
        <v>2229</v>
      </c>
    </row>
    <row r="338" spans="19:19" x14ac:dyDescent="0.2">
      <c r="S338" s="1">
        <v>2230</v>
      </c>
    </row>
    <row r="339" spans="19:19" x14ac:dyDescent="0.2">
      <c r="S339" s="1">
        <v>2231</v>
      </c>
    </row>
    <row r="340" spans="19:19" x14ac:dyDescent="0.2">
      <c r="S340" s="1">
        <v>2232</v>
      </c>
    </row>
    <row r="341" spans="19:19" x14ac:dyDescent="0.2">
      <c r="S341" s="1">
        <v>2233</v>
      </c>
    </row>
    <row r="342" spans="19:19" x14ac:dyDescent="0.2">
      <c r="S342" s="1">
        <v>2234</v>
      </c>
    </row>
    <row r="343" spans="19:19" x14ac:dyDescent="0.2">
      <c r="S343" s="1">
        <v>2235</v>
      </c>
    </row>
    <row r="344" spans="19:19" x14ac:dyDescent="0.2">
      <c r="S344" s="1">
        <v>2236</v>
      </c>
    </row>
    <row r="345" spans="19:19" x14ac:dyDescent="0.2">
      <c r="S345" s="1">
        <v>2237</v>
      </c>
    </row>
    <row r="346" spans="19:19" x14ac:dyDescent="0.2">
      <c r="S346" s="1">
        <v>2238</v>
      </c>
    </row>
    <row r="347" spans="19:19" x14ac:dyDescent="0.2">
      <c r="S347" s="1">
        <v>2239</v>
      </c>
    </row>
    <row r="348" spans="19:19" x14ac:dyDescent="0.2">
      <c r="S348" s="1">
        <v>2240</v>
      </c>
    </row>
    <row r="349" spans="19:19" x14ac:dyDescent="0.2">
      <c r="S349" s="1">
        <v>2241</v>
      </c>
    </row>
    <row r="350" spans="19:19" x14ac:dyDescent="0.2">
      <c r="S350" s="1">
        <v>2242</v>
      </c>
    </row>
    <row r="351" spans="19:19" x14ac:dyDescent="0.2">
      <c r="S351" s="1">
        <v>2243</v>
      </c>
    </row>
    <row r="352" spans="19:19" x14ac:dyDescent="0.2">
      <c r="S352" s="1">
        <v>2244</v>
      </c>
    </row>
    <row r="353" spans="19:19" x14ac:dyDescent="0.2">
      <c r="S353" s="1">
        <v>2245</v>
      </c>
    </row>
    <row r="354" spans="19:19" x14ac:dyDescent="0.2">
      <c r="S354" s="1">
        <v>2246</v>
      </c>
    </row>
    <row r="355" spans="19:19" x14ac:dyDescent="0.2">
      <c r="S355" s="1">
        <v>2247</v>
      </c>
    </row>
    <row r="356" spans="19:19" x14ac:dyDescent="0.2">
      <c r="S356" s="1">
        <v>2248</v>
      </c>
    </row>
    <row r="357" spans="19:19" x14ac:dyDescent="0.2">
      <c r="S357" s="1">
        <v>2249</v>
      </c>
    </row>
    <row r="358" spans="19:19" x14ac:dyDescent="0.2">
      <c r="S358" s="1">
        <v>2250</v>
      </c>
    </row>
    <row r="359" spans="19:19" x14ac:dyDescent="0.2">
      <c r="S359" s="1">
        <v>2251</v>
      </c>
    </row>
    <row r="360" spans="19:19" x14ac:dyDescent="0.2">
      <c r="S360" s="1">
        <v>2252</v>
      </c>
    </row>
    <row r="361" spans="19:19" x14ac:dyDescent="0.2">
      <c r="S361" s="1">
        <v>2253</v>
      </c>
    </row>
    <row r="362" spans="19:19" x14ac:dyDescent="0.2">
      <c r="S362" s="1">
        <v>2254</v>
      </c>
    </row>
    <row r="363" spans="19:19" x14ac:dyDescent="0.2">
      <c r="S363" s="1">
        <v>2255</v>
      </c>
    </row>
    <row r="364" spans="19:19" x14ac:dyDescent="0.2">
      <c r="S364" s="1">
        <v>2256</v>
      </c>
    </row>
    <row r="365" spans="19:19" x14ac:dyDescent="0.2">
      <c r="S365" s="1">
        <v>2257</v>
      </c>
    </row>
    <row r="366" spans="19:19" x14ac:dyDescent="0.2">
      <c r="S366" s="1">
        <v>2258</v>
      </c>
    </row>
    <row r="367" spans="19:19" x14ac:dyDescent="0.2">
      <c r="S367" s="1">
        <v>2259</v>
      </c>
    </row>
    <row r="368" spans="19:19" x14ac:dyDescent="0.2">
      <c r="S368" s="1">
        <v>2260</v>
      </c>
    </row>
    <row r="369" spans="19:19" x14ac:dyDescent="0.2">
      <c r="S369" s="1">
        <v>2261</v>
      </c>
    </row>
    <row r="370" spans="19:19" x14ac:dyDescent="0.2">
      <c r="S370" s="1">
        <v>2262</v>
      </c>
    </row>
    <row r="371" spans="19:19" x14ac:dyDescent="0.2">
      <c r="S371" s="1">
        <v>2263</v>
      </c>
    </row>
    <row r="372" spans="19:19" x14ac:dyDescent="0.2">
      <c r="S372" s="1">
        <v>2264</v>
      </c>
    </row>
    <row r="373" spans="19:19" x14ac:dyDescent="0.2">
      <c r="S373" s="1">
        <v>2265</v>
      </c>
    </row>
    <row r="374" spans="19:19" x14ac:dyDescent="0.2">
      <c r="S374" s="1">
        <v>2266</v>
      </c>
    </row>
    <row r="375" spans="19:19" x14ac:dyDescent="0.2">
      <c r="S375" s="1">
        <v>2267</v>
      </c>
    </row>
    <row r="376" spans="19:19" x14ac:dyDescent="0.2">
      <c r="S376" s="1">
        <v>2268</v>
      </c>
    </row>
    <row r="377" spans="19:19" x14ac:dyDescent="0.2">
      <c r="S377" s="1">
        <v>2269</v>
      </c>
    </row>
    <row r="378" spans="19:19" x14ac:dyDescent="0.2">
      <c r="S378" s="1">
        <v>2270</v>
      </c>
    </row>
    <row r="379" spans="19:19" x14ac:dyDescent="0.2">
      <c r="S379" s="1">
        <v>2271</v>
      </c>
    </row>
    <row r="380" spans="19:19" x14ac:dyDescent="0.2">
      <c r="S380" s="1">
        <v>2272</v>
      </c>
    </row>
    <row r="381" spans="19:19" x14ac:dyDescent="0.2">
      <c r="S381" s="1">
        <v>2273</v>
      </c>
    </row>
    <row r="382" spans="19:19" x14ac:dyDescent="0.2">
      <c r="S382" s="1">
        <v>2274</v>
      </c>
    </row>
    <row r="383" spans="19:19" x14ac:dyDescent="0.2">
      <c r="S383" s="1">
        <v>2275</v>
      </c>
    </row>
    <row r="384" spans="19:19" x14ac:dyDescent="0.2">
      <c r="S384" s="1">
        <v>2276</v>
      </c>
    </row>
    <row r="385" spans="19:19" x14ac:dyDescent="0.2">
      <c r="S385" s="1">
        <v>2277</v>
      </c>
    </row>
    <row r="386" spans="19:19" x14ac:dyDescent="0.2">
      <c r="S386" s="1">
        <v>2278</v>
      </c>
    </row>
    <row r="387" spans="19:19" x14ac:dyDescent="0.2">
      <c r="S387" s="1">
        <v>2279</v>
      </c>
    </row>
    <row r="388" spans="19:19" x14ac:dyDescent="0.2">
      <c r="S388" s="1">
        <v>2280</v>
      </c>
    </row>
    <row r="389" spans="19:19" x14ac:dyDescent="0.2">
      <c r="S389" s="1">
        <v>2281</v>
      </c>
    </row>
    <row r="390" spans="19:19" x14ac:dyDescent="0.2">
      <c r="S390" s="1">
        <v>2282</v>
      </c>
    </row>
    <row r="391" spans="19:19" x14ac:dyDescent="0.2">
      <c r="S391" s="1">
        <v>2283</v>
      </c>
    </row>
    <row r="392" spans="19:19" x14ac:dyDescent="0.2">
      <c r="S392" s="1">
        <v>2284</v>
      </c>
    </row>
    <row r="393" spans="19:19" x14ac:dyDescent="0.2">
      <c r="S393" s="1">
        <v>2285</v>
      </c>
    </row>
    <row r="394" spans="19:19" x14ac:dyDescent="0.2">
      <c r="S394" s="1">
        <v>2286</v>
      </c>
    </row>
    <row r="395" spans="19:19" x14ac:dyDescent="0.2">
      <c r="S395" s="1">
        <v>2287</v>
      </c>
    </row>
    <row r="396" spans="19:19" x14ac:dyDescent="0.2">
      <c r="S396" s="1">
        <v>2288</v>
      </c>
    </row>
    <row r="397" spans="19:19" x14ac:dyDescent="0.2">
      <c r="S397" s="1">
        <v>2289</v>
      </c>
    </row>
    <row r="398" spans="19:19" x14ac:dyDescent="0.2">
      <c r="S398" s="1">
        <v>2290</v>
      </c>
    </row>
    <row r="399" spans="19:19" x14ac:dyDescent="0.2">
      <c r="S399" s="1">
        <v>2291</v>
      </c>
    </row>
    <row r="400" spans="19:19" x14ac:dyDescent="0.2">
      <c r="S400" s="1">
        <v>2292</v>
      </c>
    </row>
    <row r="401" spans="19:19" x14ac:dyDescent="0.2">
      <c r="S401" s="1">
        <v>2293</v>
      </c>
    </row>
    <row r="402" spans="19:19" x14ac:dyDescent="0.2">
      <c r="S402" s="1">
        <v>2294</v>
      </c>
    </row>
    <row r="403" spans="19:19" x14ac:dyDescent="0.2">
      <c r="S403" s="1">
        <v>2295</v>
      </c>
    </row>
    <row r="404" spans="19:19" x14ac:dyDescent="0.2">
      <c r="S404" s="1">
        <v>2296</v>
      </c>
    </row>
    <row r="405" spans="19:19" x14ac:dyDescent="0.2">
      <c r="S405" s="1">
        <v>2297</v>
      </c>
    </row>
    <row r="406" spans="19:19" x14ac:dyDescent="0.2">
      <c r="S406" s="1">
        <v>2298</v>
      </c>
    </row>
    <row r="407" spans="19:19" x14ac:dyDescent="0.2">
      <c r="S407" s="1">
        <v>2299</v>
      </c>
    </row>
    <row r="408" spans="19:19" x14ac:dyDescent="0.2">
      <c r="S408" s="1">
        <v>2300</v>
      </c>
    </row>
    <row r="409" spans="19:19" x14ac:dyDescent="0.2">
      <c r="S409" s="1">
        <v>2301</v>
      </c>
    </row>
    <row r="410" spans="19:19" x14ac:dyDescent="0.2">
      <c r="S410" s="1">
        <v>2302</v>
      </c>
    </row>
    <row r="411" spans="19:19" x14ac:dyDescent="0.2">
      <c r="S411" s="1">
        <v>2303</v>
      </c>
    </row>
    <row r="412" spans="19:19" x14ac:dyDescent="0.2">
      <c r="S412" s="1">
        <v>2304</v>
      </c>
    </row>
    <row r="413" spans="19:19" x14ac:dyDescent="0.2">
      <c r="S413" s="1">
        <v>2305</v>
      </c>
    </row>
    <row r="414" spans="19:19" x14ac:dyDescent="0.2">
      <c r="S414" s="1">
        <v>2306</v>
      </c>
    </row>
    <row r="415" spans="19:19" x14ac:dyDescent="0.2">
      <c r="S415" s="1">
        <v>2307</v>
      </c>
    </row>
    <row r="416" spans="19:19" x14ac:dyDescent="0.2">
      <c r="S416" s="1">
        <v>2308</v>
      </c>
    </row>
    <row r="417" spans="19:19" x14ac:dyDescent="0.2">
      <c r="S417" s="1">
        <v>2309</v>
      </c>
    </row>
    <row r="418" spans="19:19" x14ac:dyDescent="0.2">
      <c r="S418" s="1">
        <v>2310</v>
      </c>
    </row>
    <row r="419" spans="19:19" x14ac:dyDescent="0.2">
      <c r="S419" s="1">
        <v>2311</v>
      </c>
    </row>
    <row r="420" spans="19:19" x14ac:dyDescent="0.2">
      <c r="S420" s="1">
        <v>2312</v>
      </c>
    </row>
    <row r="421" spans="19:19" x14ac:dyDescent="0.2">
      <c r="S421" s="1">
        <v>2313</v>
      </c>
    </row>
    <row r="422" spans="19:19" x14ac:dyDescent="0.2">
      <c r="S422" s="1">
        <v>2314</v>
      </c>
    </row>
    <row r="423" spans="19:19" x14ac:dyDescent="0.2">
      <c r="S423" s="1">
        <v>2315</v>
      </c>
    </row>
    <row r="424" spans="19:19" x14ac:dyDescent="0.2">
      <c r="S424" s="1">
        <v>2316</v>
      </c>
    </row>
    <row r="425" spans="19:19" x14ac:dyDescent="0.2">
      <c r="S425" s="1">
        <v>2317</v>
      </c>
    </row>
    <row r="426" spans="19:19" x14ac:dyDescent="0.2">
      <c r="S426" s="1">
        <v>2318</v>
      </c>
    </row>
    <row r="427" spans="19:19" x14ac:dyDescent="0.2">
      <c r="S427" s="1">
        <v>2319</v>
      </c>
    </row>
    <row r="428" spans="19:19" x14ac:dyDescent="0.2">
      <c r="S428" s="1">
        <v>2320</v>
      </c>
    </row>
    <row r="429" spans="19:19" x14ac:dyDescent="0.2">
      <c r="S429" s="1">
        <v>2321</v>
      </c>
    </row>
    <row r="430" spans="19:19" x14ac:dyDescent="0.2">
      <c r="S430" s="1">
        <v>2322</v>
      </c>
    </row>
    <row r="431" spans="19:19" x14ac:dyDescent="0.2">
      <c r="S431" s="1">
        <v>2323</v>
      </c>
    </row>
    <row r="432" spans="19:19" x14ac:dyDescent="0.2">
      <c r="S432" s="1">
        <v>2324</v>
      </c>
    </row>
    <row r="433" spans="19:19" x14ac:dyDescent="0.2">
      <c r="S433" s="1">
        <v>2325</v>
      </c>
    </row>
    <row r="434" spans="19:19" x14ac:dyDescent="0.2">
      <c r="S434" s="1">
        <v>2326</v>
      </c>
    </row>
    <row r="435" spans="19:19" x14ac:dyDescent="0.2">
      <c r="S435" s="1">
        <v>2327</v>
      </c>
    </row>
    <row r="436" spans="19:19" x14ac:dyDescent="0.2">
      <c r="S436" s="1">
        <v>2328</v>
      </c>
    </row>
    <row r="437" spans="19:19" x14ac:dyDescent="0.2">
      <c r="S437" s="1">
        <v>2329</v>
      </c>
    </row>
    <row r="438" spans="19:19" x14ac:dyDescent="0.2">
      <c r="S438" s="1">
        <v>2330</v>
      </c>
    </row>
    <row r="439" spans="19:19" x14ac:dyDescent="0.2">
      <c r="S439" s="1">
        <v>2331</v>
      </c>
    </row>
    <row r="440" spans="19:19" x14ac:dyDescent="0.2">
      <c r="S440" s="1">
        <v>2332</v>
      </c>
    </row>
    <row r="441" spans="19:19" x14ac:dyDescent="0.2">
      <c r="S441" s="1">
        <v>2333</v>
      </c>
    </row>
    <row r="442" spans="19:19" x14ac:dyDescent="0.2">
      <c r="S442" s="1">
        <v>2334</v>
      </c>
    </row>
    <row r="443" spans="19:19" x14ac:dyDescent="0.2">
      <c r="S443" s="1">
        <v>2335</v>
      </c>
    </row>
    <row r="444" spans="19:19" x14ac:dyDescent="0.2">
      <c r="S444" s="1">
        <v>2336</v>
      </c>
    </row>
    <row r="445" spans="19:19" x14ac:dyDescent="0.2">
      <c r="S445" s="1">
        <v>2337</v>
      </c>
    </row>
    <row r="446" spans="19:19" x14ac:dyDescent="0.2">
      <c r="S446" s="1">
        <v>2338</v>
      </c>
    </row>
    <row r="447" spans="19:19" x14ac:dyDescent="0.2">
      <c r="S447" s="1">
        <v>2339</v>
      </c>
    </row>
    <row r="448" spans="19:19" x14ac:dyDescent="0.2">
      <c r="S448" s="1">
        <v>2340</v>
      </c>
    </row>
    <row r="449" spans="19:19" x14ac:dyDescent="0.2">
      <c r="S449" s="1">
        <v>2341</v>
      </c>
    </row>
    <row r="450" spans="19:19" x14ac:dyDescent="0.2">
      <c r="S450" s="1">
        <v>2342</v>
      </c>
    </row>
    <row r="451" spans="19:19" x14ac:dyDescent="0.2">
      <c r="S451" s="1">
        <v>2343</v>
      </c>
    </row>
    <row r="452" spans="19:19" x14ac:dyDescent="0.2">
      <c r="S452" s="1">
        <v>2344</v>
      </c>
    </row>
    <row r="453" spans="19:19" x14ac:dyDescent="0.2">
      <c r="S453" s="1">
        <v>2345</v>
      </c>
    </row>
    <row r="454" spans="19:19" x14ac:dyDescent="0.2">
      <c r="S454" s="1">
        <v>2346</v>
      </c>
    </row>
    <row r="455" spans="19:19" x14ac:dyDescent="0.2">
      <c r="S455" s="1">
        <v>2347</v>
      </c>
    </row>
    <row r="456" spans="19:19" x14ac:dyDescent="0.2">
      <c r="S456" s="1">
        <v>2348</v>
      </c>
    </row>
    <row r="457" spans="19:19" x14ac:dyDescent="0.2">
      <c r="S457" s="1">
        <v>2349</v>
      </c>
    </row>
    <row r="458" spans="19:19" x14ac:dyDescent="0.2">
      <c r="S458" s="1">
        <v>2350</v>
      </c>
    </row>
    <row r="459" spans="19:19" x14ac:dyDescent="0.2">
      <c r="S459" s="1">
        <v>2351</v>
      </c>
    </row>
    <row r="460" spans="19:19" x14ac:dyDescent="0.2">
      <c r="S460" s="1">
        <v>2352</v>
      </c>
    </row>
    <row r="461" spans="19:19" x14ac:dyDescent="0.2">
      <c r="S461" s="1">
        <v>2353</v>
      </c>
    </row>
    <row r="462" spans="19:19" x14ac:dyDescent="0.2">
      <c r="S462" s="1">
        <v>2354</v>
      </c>
    </row>
    <row r="463" spans="19:19" x14ac:dyDescent="0.2">
      <c r="S463" s="1">
        <v>2355</v>
      </c>
    </row>
    <row r="464" spans="19:19" x14ac:dyDescent="0.2">
      <c r="S464" s="1">
        <v>2356</v>
      </c>
    </row>
    <row r="465" spans="19:19" x14ac:dyDescent="0.2">
      <c r="S465" s="1">
        <v>2357</v>
      </c>
    </row>
    <row r="466" spans="19:19" x14ac:dyDescent="0.2">
      <c r="S466" s="1">
        <v>2358</v>
      </c>
    </row>
    <row r="467" spans="19:19" x14ac:dyDescent="0.2">
      <c r="S467" s="1">
        <v>2359</v>
      </c>
    </row>
    <row r="468" spans="19:19" x14ac:dyDescent="0.2">
      <c r="S468" s="1">
        <v>2360</v>
      </c>
    </row>
    <row r="469" spans="19:19" x14ac:dyDescent="0.2">
      <c r="S469" s="1">
        <v>2361</v>
      </c>
    </row>
    <row r="470" spans="19:19" x14ac:dyDescent="0.2">
      <c r="S470" s="1">
        <v>2362</v>
      </c>
    </row>
    <row r="471" spans="19:19" x14ac:dyDescent="0.2">
      <c r="S471" s="1">
        <v>2363</v>
      </c>
    </row>
    <row r="472" spans="19:19" x14ac:dyDescent="0.2">
      <c r="S472" s="1">
        <v>2364</v>
      </c>
    </row>
    <row r="473" spans="19:19" x14ac:dyDescent="0.2">
      <c r="S473" s="1">
        <v>2365</v>
      </c>
    </row>
    <row r="474" spans="19:19" x14ac:dyDescent="0.2">
      <c r="S474" s="1">
        <v>2366</v>
      </c>
    </row>
    <row r="475" spans="19:19" x14ac:dyDescent="0.2">
      <c r="S475" s="1">
        <v>2367</v>
      </c>
    </row>
    <row r="476" spans="19:19" x14ac:dyDescent="0.2">
      <c r="S476" s="1">
        <v>2368</v>
      </c>
    </row>
    <row r="477" spans="19:19" x14ac:dyDescent="0.2">
      <c r="S477" s="1">
        <v>2369</v>
      </c>
    </row>
    <row r="478" spans="19:19" x14ac:dyDescent="0.2">
      <c r="S478" s="1">
        <v>2370</v>
      </c>
    </row>
    <row r="479" spans="19:19" x14ac:dyDescent="0.2">
      <c r="S479" s="1">
        <v>2371</v>
      </c>
    </row>
    <row r="480" spans="19:19" x14ac:dyDescent="0.2">
      <c r="S480" s="1">
        <v>2372</v>
      </c>
    </row>
    <row r="481" spans="19:19" x14ac:dyDescent="0.2">
      <c r="S481" s="1">
        <v>2373</v>
      </c>
    </row>
    <row r="482" spans="19:19" x14ac:dyDescent="0.2">
      <c r="S482" s="1">
        <v>2374</v>
      </c>
    </row>
    <row r="483" spans="19:19" x14ac:dyDescent="0.2">
      <c r="S483" s="1">
        <v>2375</v>
      </c>
    </row>
    <row r="484" spans="19:19" x14ac:dyDescent="0.2">
      <c r="S484" s="1">
        <v>2376</v>
      </c>
    </row>
    <row r="485" spans="19:19" x14ac:dyDescent="0.2">
      <c r="S485" s="1">
        <v>2377</v>
      </c>
    </row>
    <row r="486" spans="19:19" x14ac:dyDescent="0.2">
      <c r="S486" s="1">
        <v>2378</v>
      </c>
    </row>
    <row r="487" spans="19:19" x14ac:dyDescent="0.2">
      <c r="S487" s="1">
        <v>2379</v>
      </c>
    </row>
    <row r="488" spans="19:19" x14ac:dyDescent="0.2">
      <c r="S488" s="1">
        <v>2380</v>
      </c>
    </row>
    <row r="489" spans="19:19" x14ac:dyDescent="0.2">
      <c r="S489" s="1">
        <v>2381</v>
      </c>
    </row>
    <row r="490" spans="19:19" x14ac:dyDescent="0.2">
      <c r="S490" s="1">
        <v>2382</v>
      </c>
    </row>
    <row r="491" spans="19:19" x14ac:dyDescent="0.2">
      <c r="S491" s="1">
        <v>2383</v>
      </c>
    </row>
    <row r="492" spans="19:19" x14ac:dyDescent="0.2">
      <c r="S492" s="1">
        <v>2384</v>
      </c>
    </row>
    <row r="493" spans="19:19" x14ac:dyDescent="0.2">
      <c r="S493" s="1">
        <v>2385</v>
      </c>
    </row>
    <row r="494" spans="19:19" x14ac:dyDescent="0.2">
      <c r="S494" s="1">
        <v>2386</v>
      </c>
    </row>
    <row r="495" spans="19:19" x14ac:dyDescent="0.2">
      <c r="S495" s="1">
        <v>2387</v>
      </c>
    </row>
    <row r="496" spans="19:19" x14ac:dyDescent="0.2">
      <c r="S496" s="1">
        <v>2388</v>
      </c>
    </row>
    <row r="497" spans="19:19" x14ac:dyDescent="0.2">
      <c r="S497" s="1">
        <v>2389</v>
      </c>
    </row>
    <row r="498" spans="19:19" x14ac:dyDescent="0.2">
      <c r="S498" s="1">
        <v>2390</v>
      </c>
    </row>
    <row r="499" spans="19:19" x14ac:dyDescent="0.2">
      <c r="S499" s="1">
        <v>2391</v>
      </c>
    </row>
    <row r="500" spans="19:19" x14ac:dyDescent="0.2">
      <c r="S500" s="1">
        <v>2392</v>
      </c>
    </row>
    <row r="501" spans="19:19" x14ac:dyDescent="0.2">
      <c r="S501" s="1">
        <v>2393</v>
      </c>
    </row>
    <row r="502" spans="19:19" x14ac:dyDescent="0.2">
      <c r="S502" s="1">
        <v>2394</v>
      </c>
    </row>
    <row r="503" spans="19:19" x14ac:dyDescent="0.2">
      <c r="S503" s="1">
        <v>2395</v>
      </c>
    </row>
    <row r="504" spans="19:19" x14ac:dyDescent="0.2">
      <c r="S504" s="1">
        <v>2396</v>
      </c>
    </row>
    <row r="505" spans="19:19" x14ac:dyDescent="0.2">
      <c r="S505" s="1">
        <v>2397</v>
      </c>
    </row>
    <row r="506" spans="19:19" x14ac:dyDescent="0.2">
      <c r="S506" s="1">
        <v>2398</v>
      </c>
    </row>
    <row r="507" spans="19:19" x14ac:dyDescent="0.2">
      <c r="S507" s="1">
        <v>2399</v>
      </c>
    </row>
    <row r="508" spans="19:19" x14ac:dyDescent="0.2">
      <c r="S508" s="1">
        <v>2400</v>
      </c>
    </row>
    <row r="509" spans="19:19" x14ac:dyDescent="0.2">
      <c r="S509" s="1">
        <v>2401</v>
      </c>
    </row>
    <row r="510" spans="19:19" x14ac:dyDescent="0.2">
      <c r="S510" s="1">
        <v>2402</v>
      </c>
    </row>
    <row r="511" spans="19:19" x14ac:dyDescent="0.2">
      <c r="S511" s="1">
        <v>2403</v>
      </c>
    </row>
    <row r="512" spans="19:19" x14ac:dyDescent="0.2">
      <c r="S512" s="1">
        <v>2404</v>
      </c>
    </row>
    <row r="513" spans="19:19" x14ac:dyDescent="0.2">
      <c r="S513" s="1">
        <v>2405</v>
      </c>
    </row>
    <row r="514" spans="19:19" x14ac:dyDescent="0.2">
      <c r="S514" s="1">
        <v>2406</v>
      </c>
    </row>
    <row r="515" spans="19:19" x14ac:dyDescent="0.2">
      <c r="S515" s="1">
        <v>2407</v>
      </c>
    </row>
    <row r="516" spans="19:19" x14ac:dyDescent="0.2">
      <c r="S516" s="1">
        <v>2408</v>
      </c>
    </row>
    <row r="517" spans="19:19" x14ac:dyDescent="0.2">
      <c r="S517" s="1">
        <v>2409</v>
      </c>
    </row>
    <row r="518" spans="19:19" x14ac:dyDescent="0.2">
      <c r="S518" s="1">
        <v>2410</v>
      </c>
    </row>
    <row r="519" spans="19:19" x14ac:dyDescent="0.2">
      <c r="S519" s="1">
        <v>2411</v>
      </c>
    </row>
    <row r="520" spans="19:19" x14ac:dyDescent="0.2">
      <c r="S520" s="1">
        <v>2412</v>
      </c>
    </row>
    <row r="521" spans="19:19" x14ac:dyDescent="0.2">
      <c r="S521" s="1">
        <v>2413</v>
      </c>
    </row>
    <row r="522" spans="19:19" x14ac:dyDescent="0.2">
      <c r="S522" s="1">
        <v>2414</v>
      </c>
    </row>
    <row r="523" spans="19:19" x14ac:dyDescent="0.2">
      <c r="S523" s="1">
        <v>2415</v>
      </c>
    </row>
    <row r="524" spans="19:19" x14ac:dyDescent="0.2">
      <c r="S524" s="1">
        <v>2416</v>
      </c>
    </row>
    <row r="525" spans="19:19" x14ac:dyDescent="0.2">
      <c r="S525" s="1">
        <v>2417</v>
      </c>
    </row>
    <row r="526" spans="19:19" x14ac:dyDescent="0.2">
      <c r="S526" s="1">
        <v>2418</v>
      </c>
    </row>
    <row r="527" spans="19:19" x14ac:dyDescent="0.2">
      <c r="S527" s="1">
        <v>2419</v>
      </c>
    </row>
    <row r="528" spans="19:19" x14ac:dyDescent="0.2">
      <c r="S528" s="1">
        <v>2420</v>
      </c>
    </row>
    <row r="529" spans="19:19" x14ac:dyDescent="0.2">
      <c r="S529" s="1">
        <v>2421</v>
      </c>
    </row>
    <row r="530" spans="19:19" x14ac:dyDescent="0.2">
      <c r="S530" s="1">
        <v>2422</v>
      </c>
    </row>
    <row r="531" spans="19:19" x14ac:dyDescent="0.2">
      <c r="S531" s="1">
        <v>2423</v>
      </c>
    </row>
    <row r="532" spans="19:19" x14ac:dyDescent="0.2">
      <c r="S532" s="1">
        <v>2424</v>
      </c>
    </row>
    <row r="533" spans="19:19" x14ac:dyDescent="0.2">
      <c r="S533" s="1">
        <v>2425</v>
      </c>
    </row>
    <row r="534" spans="19:19" x14ac:dyDescent="0.2">
      <c r="S534" s="1">
        <v>2426</v>
      </c>
    </row>
    <row r="535" spans="19:19" x14ac:dyDescent="0.2">
      <c r="S535" s="1">
        <v>2427</v>
      </c>
    </row>
    <row r="536" spans="19:19" x14ac:dyDescent="0.2">
      <c r="S536" s="1">
        <v>2428</v>
      </c>
    </row>
    <row r="537" spans="19:19" x14ac:dyDescent="0.2">
      <c r="S537" s="1">
        <v>2429</v>
      </c>
    </row>
    <row r="538" spans="19:19" x14ac:dyDescent="0.2">
      <c r="S538" s="1">
        <v>2430</v>
      </c>
    </row>
    <row r="539" spans="19:19" x14ac:dyDescent="0.2">
      <c r="S539" s="1">
        <v>2431</v>
      </c>
    </row>
    <row r="540" spans="19:19" x14ac:dyDescent="0.2">
      <c r="S540" s="1">
        <v>2432</v>
      </c>
    </row>
    <row r="541" spans="19:19" x14ac:dyDescent="0.2">
      <c r="S541" s="1">
        <v>2433</v>
      </c>
    </row>
    <row r="542" spans="19:19" x14ac:dyDescent="0.2">
      <c r="S542" s="1">
        <v>2434</v>
      </c>
    </row>
    <row r="543" spans="19:19" x14ac:dyDescent="0.2">
      <c r="S543" s="1">
        <v>2435</v>
      </c>
    </row>
    <row r="544" spans="19:19" x14ac:dyDescent="0.2">
      <c r="S544" s="1">
        <v>2436</v>
      </c>
    </row>
    <row r="545" spans="19:19" x14ac:dyDescent="0.2">
      <c r="S545" s="1">
        <v>2437</v>
      </c>
    </row>
    <row r="546" spans="19:19" x14ac:dyDescent="0.2">
      <c r="S546" s="1">
        <v>2438</v>
      </c>
    </row>
    <row r="547" spans="19:19" x14ac:dyDescent="0.2">
      <c r="S547" s="1">
        <v>2439</v>
      </c>
    </row>
    <row r="548" spans="19:19" x14ac:dyDescent="0.2">
      <c r="S548" s="1">
        <v>2440</v>
      </c>
    </row>
    <row r="549" spans="19:19" x14ac:dyDescent="0.2">
      <c r="S549" s="1">
        <v>2441</v>
      </c>
    </row>
    <row r="550" spans="19:19" x14ac:dyDescent="0.2">
      <c r="S550" s="1">
        <v>2442</v>
      </c>
    </row>
    <row r="551" spans="19:19" x14ac:dyDescent="0.2">
      <c r="S551" s="1">
        <v>2443</v>
      </c>
    </row>
    <row r="552" spans="19:19" x14ac:dyDescent="0.2">
      <c r="S552" s="1">
        <v>2444</v>
      </c>
    </row>
    <row r="553" spans="19:19" x14ac:dyDescent="0.2">
      <c r="S553" s="1">
        <v>2445</v>
      </c>
    </row>
    <row r="554" spans="19:19" x14ac:dyDescent="0.2">
      <c r="S554" s="1">
        <v>2446</v>
      </c>
    </row>
    <row r="555" spans="19:19" x14ac:dyDescent="0.2">
      <c r="S555" s="1">
        <v>2447</v>
      </c>
    </row>
    <row r="556" spans="19:19" x14ac:dyDescent="0.2">
      <c r="S556" s="1">
        <v>2448</v>
      </c>
    </row>
    <row r="557" spans="19:19" x14ac:dyDescent="0.2">
      <c r="S557" s="1">
        <v>2449</v>
      </c>
    </row>
    <row r="558" spans="19:19" x14ac:dyDescent="0.2">
      <c r="S558" s="1">
        <v>2450</v>
      </c>
    </row>
    <row r="559" spans="19:19" x14ac:dyDescent="0.2">
      <c r="S559" s="1">
        <v>2451</v>
      </c>
    </row>
    <row r="560" spans="19:19" x14ac:dyDescent="0.2">
      <c r="S560" s="1">
        <v>2452</v>
      </c>
    </row>
    <row r="561" spans="19:19" x14ac:dyDescent="0.2">
      <c r="S561" s="1">
        <v>2453</v>
      </c>
    </row>
    <row r="562" spans="19:19" x14ac:dyDescent="0.2">
      <c r="S562" s="1">
        <v>2454</v>
      </c>
    </row>
    <row r="563" spans="19:19" x14ac:dyDescent="0.2">
      <c r="S563" s="1">
        <v>2455</v>
      </c>
    </row>
    <row r="564" spans="19:19" x14ac:dyDescent="0.2">
      <c r="S564" s="1">
        <v>2456</v>
      </c>
    </row>
    <row r="565" spans="19:19" x14ac:dyDescent="0.2">
      <c r="S565" s="1">
        <v>2457</v>
      </c>
    </row>
    <row r="566" spans="19:19" x14ac:dyDescent="0.2">
      <c r="S566" s="1">
        <v>2458</v>
      </c>
    </row>
    <row r="567" spans="19:19" x14ac:dyDescent="0.2">
      <c r="S567" s="1">
        <v>2459</v>
      </c>
    </row>
    <row r="568" spans="19:19" x14ac:dyDescent="0.2">
      <c r="S568" s="1">
        <v>2460</v>
      </c>
    </row>
    <row r="569" spans="19:19" x14ac:dyDescent="0.2">
      <c r="S569" s="1">
        <v>2461</v>
      </c>
    </row>
    <row r="570" spans="19:19" x14ac:dyDescent="0.2">
      <c r="S570" s="1">
        <v>2462</v>
      </c>
    </row>
    <row r="571" spans="19:19" x14ac:dyDescent="0.2">
      <c r="S571" s="1">
        <v>2463</v>
      </c>
    </row>
    <row r="572" spans="19:19" x14ac:dyDescent="0.2">
      <c r="S572" s="1">
        <v>2464</v>
      </c>
    </row>
    <row r="573" spans="19:19" x14ac:dyDescent="0.2">
      <c r="S573" s="1">
        <v>2465</v>
      </c>
    </row>
    <row r="574" spans="19:19" x14ac:dyDescent="0.2">
      <c r="S574" s="1">
        <v>2466</v>
      </c>
    </row>
    <row r="575" spans="19:19" x14ac:dyDescent="0.2">
      <c r="S575" s="1">
        <v>2467</v>
      </c>
    </row>
    <row r="576" spans="19:19" x14ac:dyDescent="0.2">
      <c r="S576" s="1">
        <v>2468</v>
      </c>
    </row>
    <row r="577" spans="19:19" x14ac:dyDescent="0.2">
      <c r="S577" s="1">
        <v>2469</v>
      </c>
    </row>
    <row r="578" spans="19:19" x14ac:dyDescent="0.2">
      <c r="S578" s="1">
        <v>2470</v>
      </c>
    </row>
    <row r="579" spans="19:19" x14ac:dyDescent="0.2">
      <c r="S579" s="1">
        <v>2471</v>
      </c>
    </row>
    <row r="580" spans="19:19" x14ac:dyDescent="0.2">
      <c r="S580" s="1">
        <v>2472</v>
      </c>
    </row>
    <row r="581" spans="19:19" x14ac:dyDescent="0.2">
      <c r="S581" s="1">
        <v>2473</v>
      </c>
    </row>
    <row r="582" spans="19:19" x14ac:dyDescent="0.2">
      <c r="S582" s="1">
        <v>2474</v>
      </c>
    </row>
    <row r="583" spans="19:19" x14ac:dyDescent="0.2">
      <c r="S583" s="1">
        <v>2475</v>
      </c>
    </row>
    <row r="584" spans="19:19" x14ac:dyDescent="0.2">
      <c r="S584" s="1">
        <v>2476</v>
      </c>
    </row>
    <row r="585" spans="19:19" x14ac:dyDescent="0.2">
      <c r="S585" s="1">
        <v>2477</v>
      </c>
    </row>
    <row r="586" spans="19:19" x14ac:dyDescent="0.2">
      <c r="S586" s="1">
        <v>2478</v>
      </c>
    </row>
    <row r="587" spans="19:19" x14ac:dyDescent="0.2">
      <c r="S587" s="1">
        <v>2479</v>
      </c>
    </row>
    <row r="588" spans="19:19" x14ac:dyDescent="0.2">
      <c r="S588" s="1">
        <v>2480</v>
      </c>
    </row>
    <row r="589" spans="19:19" x14ac:dyDescent="0.2">
      <c r="S589" s="1">
        <v>2481</v>
      </c>
    </row>
    <row r="590" spans="19:19" x14ac:dyDescent="0.2">
      <c r="S590" s="1">
        <v>2482</v>
      </c>
    </row>
    <row r="591" spans="19:19" x14ac:dyDescent="0.2">
      <c r="S591" s="1">
        <v>2483</v>
      </c>
    </row>
    <row r="592" spans="19:19" x14ac:dyDescent="0.2">
      <c r="S592" s="1">
        <v>2484</v>
      </c>
    </row>
    <row r="593" spans="19:19" x14ac:dyDescent="0.2">
      <c r="S593" s="1">
        <v>2485</v>
      </c>
    </row>
    <row r="594" spans="19:19" x14ac:dyDescent="0.2">
      <c r="S594" s="1">
        <v>2486</v>
      </c>
    </row>
    <row r="595" spans="19:19" x14ac:dyDescent="0.2">
      <c r="S595" s="1">
        <v>2487</v>
      </c>
    </row>
    <row r="596" spans="19:19" x14ac:dyDescent="0.2">
      <c r="S596" s="1">
        <v>2488</v>
      </c>
    </row>
    <row r="597" spans="19:19" x14ac:dyDescent="0.2">
      <c r="S597" s="1">
        <v>2489</v>
      </c>
    </row>
    <row r="598" spans="19:19" x14ac:dyDescent="0.2">
      <c r="S598" s="1">
        <v>2490</v>
      </c>
    </row>
    <row r="599" spans="19:19" x14ac:dyDescent="0.2">
      <c r="S599" s="1">
        <v>2491</v>
      </c>
    </row>
    <row r="600" spans="19:19" x14ac:dyDescent="0.2">
      <c r="S600" s="1">
        <v>2492</v>
      </c>
    </row>
    <row r="601" spans="19:19" x14ac:dyDescent="0.2">
      <c r="S601" s="1">
        <v>2493</v>
      </c>
    </row>
    <row r="602" spans="19:19" x14ac:dyDescent="0.2">
      <c r="S602" s="1">
        <v>2494</v>
      </c>
    </row>
    <row r="603" spans="19:19" x14ac:dyDescent="0.2">
      <c r="S603" s="1">
        <v>2495</v>
      </c>
    </row>
    <row r="604" spans="19:19" x14ac:dyDescent="0.2">
      <c r="S604" s="1">
        <v>2496</v>
      </c>
    </row>
    <row r="605" spans="19:19" x14ac:dyDescent="0.2">
      <c r="S605" s="1">
        <v>2497</v>
      </c>
    </row>
    <row r="606" spans="19:19" x14ac:dyDescent="0.2">
      <c r="S606" s="1">
        <v>2498</v>
      </c>
    </row>
    <row r="607" spans="19:19" x14ac:dyDescent="0.2">
      <c r="S607" s="1">
        <v>2499</v>
      </c>
    </row>
    <row r="608" spans="19:19" x14ac:dyDescent="0.2">
      <c r="S608" s="1">
        <v>2500</v>
      </c>
    </row>
    <row r="609" spans="19:19" x14ac:dyDescent="0.2">
      <c r="S609" s="1">
        <v>2501</v>
      </c>
    </row>
    <row r="610" spans="19:19" x14ac:dyDescent="0.2">
      <c r="S610" s="1">
        <v>2502</v>
      </c>
    </row>
    <row r="611" spans="19:19" x14ac:dyDescent="0.2">
      <c r="S611" s="1">
        <v>2503</v>
      </c>
    </row>
    <row r="612" spans="19:19" x14ac:dyDescent="0.2">
      <c r="S612" s="1">
        <v>2504</v>
      </c>
    </row>
    <row r="613" spans="19:19" x14ac:dyDescent="0.2">
      <c r="S613" s="1">
        <v>2505</v>
      </c>
    </row>
    <row r="614" spans="19:19" x14ac:dyDescent="0.2">
      <c r="S614" s="1">
        <v>2506</v>
      </c>
    </row>
    <row r="615" spans="19:19" x14ac:dyDescent="0.2">
      <c r="S615" s="1">
        <v>2507</v>
      </c>
    </row>
    <row r="616" spans="19:19" x14ac:dyDescent="0.2">
      <c r="S616" s="1">
        <v>2508</v>
      </c>
    </row>
    <row r="617" spans="19:19" x14ac:dyDescent="0.2">
      <c r="S617" s="1">
        <v>2509</v>
      </c>
    </row>
    <row r="618" spans="19:19" x14ac:dyDescent="0.2">
      <c r="S618" s="1">
        <v>2510</v>
      </c>
    </row>
    <row r="619" spans="19:19" x14ac:dyDescent="0.2">
      <c r="S619" s="1">
        <v>2511</v>
      </c>
    </row>
    <row r="620" spans="19:19" x14ac:dyDescent="0.2">
      <c r="S620" s="1">
        <v>2512</v>
      </c>
    </row>
    <row r="621" spans="19:19" x14ac:dyDescent="0.2">
      <c r="S621" s="1">
        <v>2513</v>
      </c>
    </row>
    <row r="622" spans="19:19" x14ac:dyDescent="0.2">
      <c r="S622" s="1">
        <v>2514</v>
      </c>
    </row>
    <row r="623" spans="19:19" x14ac:dyDescent="0.2">
      <c r="S623" s="1">
        <v>2515</v>
      </c>
    </row>
    <row r="624" spans="19:19" x14ac:dyDescent="0.2">
      <c r="S624" s="1">
        <v>2516</v>
      </c>
    </row>
    <row r="625" spans="19:19" x14ac:dyDescent="0.2">
      <c r="S625" s="1">
        <v>2517</v>
      </c>
    </row>
    <row r="626" spans="19:19" x14ac:dyDescent="0.2">
      <c r="S626" s="1">
        <v>2518</v>
      </c>
    </row>
    <row r="627" spans="19:19" x14ac:dyDescent="0.2">
      <c r="S627" s="1">
        <v>2519</v>
      </c>
    </row>
    <row r="628" spans="19:19" x14ac:dyDescent="0.2">
      <c r="S628" s="1">
        <v>2520</v>
      </c>
    </row>
    <row r="629" spans="19:19" x14ac:dyDescent="0.2">
      <c r="S629" s="1">
        <v>2521</v>
      </c>
    </row>
    <row r="630" spans="19:19" x14ac:dyDescent="0.2">
      <c r="S630" s="1">
        <v>2522</v>
      </c>
    </row>
    <row r="631" spans="19:19" x14ac:dyDescent="0.2">
      <c r="S631" s="1">
        <v>2523</v>
      </c>
    </row>
    <row r="632" spans="19:19" x14ac:dyDescent="0.2">
      <c r="S632" s="1">
        <v>2524</v>
      </c>
    </row>
    <row r="633" spans="19:19" x14ac:dyDescent="0.2">
      <c r="S633" s="1">
        <v>2525</v>
      </c>
    </row>
    <row r="634" spans="19:19" x14ac:dyDescent="0.2">
      <c r="S634" s="1">
        <v>2526</v>
      </c>
    </row>
    <row r="635" spans="19:19" x14ac:dyDescent="0.2">
      <c r="S635" s="1">
        <v>2527</v>
      </c>
    </row>
    <row r="636" spans="19:19" x14ac:dyDescent="0.2">
      <c r="S636" s="1">
        <v>2528</v>
      </c>
    </row>
    <row r="637" spans="19:19" x14ac:dyDescent="0.2">
      <c r="S637" s="1">
        <v>2529</v>
      </c>
    </row>
    <row r="638" spans="19:19" x14ac:dyDescent="0.2">
      <c r="S638" s="1">
        <v>2530</v>
      </c>
    </row>
    <row r="639" spans="19:19" x14ac:dyDescent="0.2">
      <c r="S639" s="1">
        <v>2531</v>
      </c>
    </row>
    <row r="640" spans="19:19" x14ac:dyDescent="0.2">
      <c r="S640" s="1">
        <v>2532</v>
      </c>
    </row>
    <row r="641" spans="19:19" x14ac:dyDescent="0.2">
      <c r="S641" s="1">
        <v>2533</v>
      </c>
    </row>
    <row r="642" spans="19:19" x14ac:dyDescent="0.2">
      <c r="S642" s="1">
        <v>2534</v>
      </c>
    </row>
    <row r="643" spans="19:19" x14ac:dyDescent="0.2">
      <c r="S643" s="1">
        <v>2535</v>
      </c>
    </row>
    <row r="644" spans="19:19" x14ac:dyDescent="0.2">
      <c r="S644" s="1">
        <v>2536</v>
      </c>
    </row>
    <row r="645" spans="19:19" x14ac:dyDescent="0.2">
      <c r="S645" s="1">
        <v>2537</v>
      </c>
    </row>
    <row r="646" spans="19:19" x14ac:dyDescent="0.2">
      <c r="S646" s="1">
        <v>2538</v>
      </c>
    </row>
    <row r="647" spans="19:19" x14ac:dyDescent="0.2">
      <c r="S647" s="1">
        <v>2539</v>
      </c>
    </row>
    <row r="648" spans="19:19" x14ac:dyDescent="0.2">
      <c r="S648" s="1">
        <v>2540</v>
      </c>
    </row>
    <row r="649" spans="19:19" x14ac:dyDescent="0.2">
      <c r="S649" s="1">
        <v>2541</v>
      </c>
    </row>
    <row r="650" spans="19:19" x14ac:dyDescent="0.2">
      <c r="S650" s="1">
        <v>2542</v>
      </c>
    </row>
    <row r="651" spans="19:19" x14ac:dyDescent="0.2">
      <c r="S651" s="1">
        <v>2543</v>
      </c>
    </row>
    <row r="652" spans="19:19" x14ac:dyDescent="0.2">
      <c r="S652" s="1">
        <v>2544</v>
      </c>
    </row>
    <row r="653" spans="19:19" x14ac:dyDescent="0.2">
      <c r="S653" s="1">
        <v>2545</v>
      </c>
    </row>
    <row r="654" spans="19:19" x14ac:dyDescent="0.2">
      <c r="S654" s="1">
        <v>2546</v>
      </c>
    </row>
    <row r="655" spans="19:19" x14ac:dyDescent="0.2">
      <c r="S655" s="1">
        <v>2547</v>
      </c>
    </row>
    <row r="656" spans="19:19" x14ac:dyDescent="0.2">
      <c r="S656" s="1">
        <v>2548</v>
      </c>
    </row>
    <row r="657" spans="19:19" x14ac:dyDescent="0.2">
      <c r="S657" s="1">
        <v>2549</v>
      </c>
    </row>
    <row r="658" spans="19:19" x14ac:dyDescent="0.2">
      <c r="S658" s="1">
        <v>2550</v>
      </c>
    </row>
    <row r="659" spans="19:19" x14ac:dyDescent="0.2">
      <c r="S659" s="1">
        <v>2551</v>
      </c>
    </row>
    <row r="660" spans="19:19" x14ac:dyDescent="0.2">
      <c r="S660" s="1">
        <v>2552</v>
      </c>
    </row>
    <row r="661" spans="19:19" x14ac:dyDescent="0.2">
      <c r="S661" s="1">
        <v>2553</v>
      </c>
    </row>
    <row r="662" spans="19:19" x14ac:dyDescent="0.2">
      <c r="S662" s="1">
        <v>2554</v>
      </c>
    </row>
    <row r="663" spans="19:19" x14ac:dyDescent="0.2">
      <c r="S663" s="1">
        <v>2555</v>
      </c>
    </row>
    <row r="664" spans="19:19" x14ac:dyDescent="0.2">
      <c r="S664" s="1">
        <v>2556</v>
      </c>
    </row>
    <row r="665" spans="19:19" x14ac:dyDescent="0.2">
      <c r="S665" s="1">
        <v>2557</v>
      </c>
    </row>
    <row r="666" spans="19:19" x14ac:dyDescent="0.2">
      <c r="S666" s="1">
        <v>2558</v>
      </c>
    </row>
    <row r="667" spans="19:19" x14ac:dyDescent="0.2">
      <c r="S667" s="1">
        <v>2559</v>
      </c>
    </row>
    <row r="668" spans="19:19" x14ac:dyDescent="0.2">
      <c r="S668" s="1">
        <v>2560</v>
      </c>
    </row>
    <row r="669" spans="19:19" x14ac:dyDescent="0.2">
      <c r="S669" s="1">
        <v>2561</v>
      </c>
    </row>
    <row r="670" spans="19:19" x14ac:dyDescent="0.2">
      <c r="S670" s="1">
        <v>2562</v>
      </c>
    </row>
    <row r="671" spans="19:19" x14ac:dyDescent="0.2">
      <c r="S671" s="1">
        <v>2563</v>
      </c>
    </row>
    <row r="672" spans="19:19" x14ac:dyDescent="0.2">
      <c r="S672" s="1">
        <v>2564</v>
      </c>
    </row>
    <row r="673" spans="19:19" x14ac:dyDescent="0.2">
      <c r="S673" s="1">
        <v>2565</v>
      </c>
    </row>
    <row r="674" spans="19:19" x14ac:dyDescent="0.2">
      <c r="S674" s="1">
        <v>2566</v>
      </c>
    </row>
    <row r="675" spans="19:19" x14ac:dyDescent="0.2">
      <c r="S675" s="1">
        <v>2567</v>
      </c>
    </row>
    <row r="676" spans="19:19" x14ac:dyDescent="0.2">
      <c r="S676" s="1">
        <v>2568</v>
      </c>
    </row>
    <row r="677" spans="19:19" x14ac:dyDescent="0.2">
      <c r="S677" s="1">
        <v>2569</v>
      </c>
    </row>
    <row r="678" spans="19:19" x14ac:dyDescent="0.2">
      <c r="S678" s="1">
        <v>2570</v>
      </c>
    </row>
    <row r="679" spans="19:19" x14ac:dyDescent="0.2">
      <c r="S679" s="1">
        <v>2571</v>
      </c>
    </row>
    <row r="680" spans="19:19" x14ac:dyDescent="0.2">
      <c r="S680" s="1">
        <v>2572</v>
      </c>
    </row>
    <row r="681" spans="19:19" x14ac:dyDescent="0.2">
      <c r="S681" s="1">
        <v>2573</v>
      </c>
    </row>
    <row r="682" spans="19:19" x14ac:dyDescent="0.2">
      <c r="S682" s="1">
        <v>2574</v>
      </c>
    </row>
    <row r="683" spans="19:19" x14ac:dyDescent="0.2">
      <c r="S683" s="1">
        <v>2575</v>
      </c>
    </row>
    <row r="684" spans="19:19" x14ac:dyDescent="0.2">
      <c r="S684" s="1">
        <v>2576</v>
      </c>
    </row>
    <row r="685" spans="19:19" x14ac:dyDescent="0.2">
      <c r="S685" s="1">
        <v>2577</v>
      </c>
    </row>
    <row r="686" spans="19:19" x14ac:dyDescent="0.2">
      <c r="S686" s="1">
        <v>2578</v>
      </c>
    </row>
    <row r="687" spans="19:19" x14ac:dyDescent="0.2">
      <c r="S687" s="1">
        <v>2579</v>
      </c>
    </row>
    <row r="688" spans="19:19" x14ac:dyDescent="0.2">
      <c r="S688" s="1">
        <v>2580</v>
      </c>
    </row>
    <row r="689" spans="19:19" x14ac:dyDescent="0.2">
      <c r="S689" s="1">
        <v>2581</v>
      </c>
    </row>
    <row r="690" spans="19:19" x14ac:dyDescent="0.2">
      <c r="S690" s="1">
        <v>2582</v>
      </c>
    </row>
    <row r="691" spans="19:19" x14ac:dyDescent="0.2">
      <c r="S691" s="1">
        <v>2583</v>
      </c>
    </row>
    <row r="692" spans="19:19" x14ac:dyDescent="0.2">
      <c r="S692" s="1">
        <v>2584</v>
      </c>
    </row>
    <row r="693" spans="19:19" x14ac:dyDescent="0.2">
      <c r="S693" s="1">
        <v>2585</v>
      </c>
    </row>
    <row r="694" spans="19:19" x14ac:dyDescent="0.2">
      <c r="S694" s="1">
        <v>2586</v>
      </c>
    </row>
    <row r="695" spans="19:19" x14ac:dyDescent="0.2">
      <c r="S695" s="1">
        <v>2587</v>
      </c>
    </row>
    <row r="696" spans="19:19" x14ac:dyDescent="0.2">
      <c r="S696" s="1">
        <v>2588</v>
      </c>
    </row>
    <row r="697" spans="19:19" x14ac:dyDescent="0.2">
      <c r="S697" s="1">
        <v>2589</v>
      </c>
    </row>
    <row r="698" spans="19:19" x14ac:dyDescent="0.2">
      <c r="S698" s="1">
        <v>2590</v>
      </c>
    </row>
    <row r="699" spans="19:19" x14ac:dyDescent="0.2">
      <c r="S699" s="1">
        <v>2591</v>
      </c>
    </row>
    <row r="700" spans="19:19" x14ac:dyDescent="0.2">
      <c r="S700" s="1">
        <v>2592</v>
      </c>
    </row>
    <row r="701" spans="19:19" x14ac:dyDescent="0.2">
      <c r="S701" s="1">
        <v>2593</v>
      </c>
    </row>
    <row r="702" spans="19:19" x14ac:dyDescent="0.2">
      <c r="S702" s="1">
        <v>2594</v>
      </c>
    </row>
    <row r="703" spans="19:19" x14ac:dyDescent="0.2">
      <c r="S703" s="1">
        <v>2595</v>
      </c>
    </row>
    <row r="704" spans="19:19" x14ac:dyDescent="0.2">
      <c r="S704" s="1">
        <v>2596</v>
      </c>
    </row>
    <row r="705" spans="19:19" x14ac:dyDescent="0.2">
      <c r="S705" s="1">
        <v>2597</v>
      </c>
    </row>
    <row r="706" spans="19:19" x14ac:dyDescent="0.2">
      <c r="S706" s="1">
        <v>2598</v>
      </c>
    </row>
    <row r="707" spans="19:19" x14ac:dyDescent="0.2">
      <c r="S707" s="1">
        <v>2599</v>
      </c>
    </row>
    <row r="708" spans="19:19" x14ac:dyDescent="0.2">
      <c r="S708" s="1">
        <v>2600</v>
      </c>
    </row>
    <row r="709" spans="19:19" x14ac:dyDescent="0.2">
      <c r="S709" s="1">
        <v>2601</v>
      </c>
    </row>
    <row r="710" spans="19:19" x14ac:dyDescent="0.2">
      <c r="S710" s="1">
        <v>2602</v>
      </c>
    </row>
    <row r="711" spans="19:19" x14ac:dyDescent="0.2">
      <c r="S711" s="1">
        <v>2603</v>
      </c>
    </row>
    <row r="712" spans="19:19" x14ac:dyDescent="0.2">
      <c r="S712" s="1">
        <v>2604</v>
      </c>
    </row>
    <row r="713" spans="19:19" x14ac:dyDescent="0.2">
      <c r="S713" s="1">
        <v>2605</v>
      </c>
    </row>
    <row r="714" spans="19:19" x14ac:dyDescent="0.2">
      <c r="S714" s="1">
        <v>2606</v>
      </c>
    </row>
    <row r="715" spans="19:19" x14ac:dyDescent="0.2">
      <c r="S715" s="1">
        <v>2607</v>
      </c>
    </row>
    <row r="716" spans="19:19" x14ac:dyDescent="0.2">
      <c r="S716" s="1">
        <v>2608</v>
      </c>
    </row>
    <row r="717" spans="19:19" x14ac:dyDescent="0.2">
      <c r="S717" s="1">
        <v>2609</v>
      </c>
    </row>
    <row r="718" spans="19:19" x14ac:dyDescent="0.2">
      <c r="S718" s="1">
        <v>2610</v>
      </c>
    </row>
    <row r="719" spans="19:19" x14ac:dyDescent="0.2">
      <c r="S719" s="1">
        <v>2611</v>
      </c>
    </row>
    <row r="720" spans="19:19" x14ac:dyDescent="0.2">
      <c r="S720" s="1">
        <v>2612</v>
      </c>
    </row>
    <row r="721" spans="19:19" x14ac:dyDescent="0.2">
      <c r="S721" s="1">
        <v>2613</v>
      </c>
    </row>
    <row r="722" spans="19:19" x14ac:dyDescent="0.2">
      <c r="S722" s="1">
        <v>2614</v>
      </c>
    </row>
    <row r="723" spans="19:19" x14ac:dyDescent="0.2">
      <c r="S723" s="1">
        <v>2615</v>
      </c>
    </row>
    <row r="724" spans="19:19" x14ac:dyDescent="0.2">
      <c r="S724" s="1">
        <v>2616</v>
      </c>
    </row>
    <row r="725" spans="19:19" x14ac:dyDescent="0.2">
      <c r="S725" s="1">
        <v>2617</v>
      </c>
    </row>
    <row r="726" spans="19:19" x14ac:dyDescent="0.2">
      <c r="S726" s="1">
        <v>2618</v>
      </c>
    </row>
    <row r="727" spans="19:19" x14ac:dyDescent="0.2">
      <c r="S727" s="1">
        <v>2619</v>
      </c>
    </row>
    <row r="728" spans="19:19" x14ac:dyDescent="0.2">
      <c r="S728" s="1">
        <v>2620</v>
      </c>
    </row>
    <row r="729" spans="19:19" x14ac:dyDescent="0.2">
      <c r="S729" s="1">
        <v>2621</v>
      </c>
    </row>
    <row r="730" spans="19:19" x14ac:dyDescent="0.2">
      <c r="S730" s="1">
        <v>2622</v>
      </c>
    </row>
    <row r="731" spans="19:19" x14ac:dyDescent="0.2">
      <c r="S731" s="1">
        <v>2623</v>
      </c>
    </row>
    <row r="732" spans="19:19" x14ac:dyDescent="0.2">
      <c r="S732" s="1">
        <v>2624</v>
      </c>
    </row>
    <row r="733" spans="19:19" x14ac:dyDescent="0.2">
      <c r="S733" s="1">
        <v>2625</v>
      </c>
    </row>
    <row r="734" spans="19:19" x14ac:dyDescent="0.2">
      <c r="S734" s="1">
        <v>2626</v>
      </c>
    </row>
    <row r="735" spans="19:19" x14ac:dyDescent="0.2">
      <c r="S735" s="1">
        <v>2627</v>
      </c>
    </row>
    <row r="736" spans="19:19" x14ac:dyDescent="0.2">
      <c r="S736" s="1">
        <v>2628</v>
      </c>
    </row>
    <row r="737" spans="19:19" x14ac:dyDescent="0.2">
      <c r="S737" s="1">
        <v>2629</v>
      </c>
    </row>
    <row r="738" spans="19:19" x14ac:dyDescent="0.2">
      <c r="S738" s="1">
        <v>2630</v>
      </c>
    </row>
    <row r="739" spans="19:19" x14ac:dyDescent="0.2">
      <c r="S739" s="1">
        <v>2631</v>
      </c>
    </row>
    <row r="740" spans="19:19" x14ac:dyDescent="0.2">
      <c r="S740" s="1">
        <v>2632</v>
      </c>
    </row>
    <row r="741" spans="19:19" x14ac:dyDescent="0.2">
      <c r="S741" s="1">
        <v>2633</v>
      </c>
    </row>
    <row r="742" spans="19:19" x14ac:dyDescent="0.2">
      <c r="S742" s="1">
        <v>2634</v>
      </c>
    </row>
    <row r="743" spans="19:19" x14ac:dyDescent="0.2">
      <c r="S743" s="1">
        <v>2635</v>
      </c>
    </row>
    <row r="744" spans="19:19" x14ac:dyDescent="0.2">
      <c r="S744" s="1">
        <v>2636</v>
      </c>
    </row>
    <row r="745" spans="19:19" x14ac:dyDescent="0.2">
      <c r="S745" s="1">
        <v>2637</v>
      </c>
    </row>
    <row r="746" spans="19:19" x14ac:dyDescent="0.2">
      <c r="S746" s="1">
        <v>2638</v>
      </c>
    </row>
    <row r="747" spans="19:19" x14ac:dyDescent="0.2">
      <c r="S747" s="1">
        <v>2639</v>
      </c>
    </row>
    <row r="748" spans="19:19" x14ac:dyDescent="0.2">
      <c r="S748" s="1">
        <v>2640</v>
      </c>
    </row>
    <row r="749" spans="19:19" x14ac:dyDescent="0.2">
      <c r="S749" s="1">
        <v>2641</v>
      </c>
    </row>
    <row r="750" spans="19:19" x14ac:dyDescent="0.2">
      <c r="S750" s="1">
        <v>2642</v>
      </c>
    </row>
    <row r="751" spans="19:19" x14ac:dyDescent="0.2">
      <c r="S751" s="1">
        <v>2643</v>
      </c>
    </row>
    <row r="752" spans="19:19" x14ac:dyDescent="0.2">
      <c r="S752" s="1">
        <v>2644</v>
      </c>
    </row>
    <row r="753" spans="19:19" x14ac:dyDescent="0.2">
      <c r="S753" s="1">
        <v>2645</v>
      </c>
    </row>
    <row r="754" spans="19:19" x14ac:dyDescent="0.2">
      <c r="S754" s="1">
        <v>2646</v>
      </c>
    </row>
    <row r="755" spans="19:19" x14ac:dyDescent="0.2">
      <c r="S755" s="1">
        <v>2647</v>
      </c>
    </row>
    <row r="756" spans="19:19" x14ac:dyDescent="0.2">
      <c r="S756" s="1">
        <v>2648</v>
      </c>
    </row>
    <row r="757" spans="19:19" x14ac:dyDescent="0.2">
      <c r="S757" s="1">
        <v>2649</v>
      </c>
    </row>
    <row r="758" spans="19:19" x14ac:dyDescent="0.2">
      <c r="S758" s="1">
        <v>2650</v>
      </c>
    </row>
    <row r="759" spans="19:19" x14ac:dyDescent="0.2">
      <c r="S759" s="1">
        <v>2651</v>
      </c>
    </row>
    <row r="760" spans="19:19" x14ac:dyDescent="0.2">
      <c r="S760" s="1">
        <v>2652</v>
      </c>
    </row>
    <row r="761" spans="19:19" x14ac:dyDescent="0.2">
      <c r="S761" s="1">
        <v>2653</v>
      </c>
    </row>
    <row r="762" spans="19:19" x14ac:dyDescent="0.2">
      <c r="S762" s="1">
        <v>2654</v>
      </c>
    </row>
    <row r="763" spans="19:19" x14ac:dyDescent="0.2">
      <c r="S763" s="1">
        <v>2655</v>
      </c>
    </row>
    <row r="764" spans="19:19" x14ac:dyDescent="0.2">
      <c r="S764" s="1">
        <v>2656</v>
      </c>
    </row>
    <row r="765" spans="19:19" x14ac:dyDescent="0.2">
      <c r="S765" s="1">
        <v>2657</v>
      </c>
    </row>
    <row r="766" spans="19:19" x14ac:dyDescent="0.2">
      <c r="S766" s="1">
        <v>2658</v>
      </c>
    </row>
    <row r="767" spans="19:19" x14ac:dyDescent="0.2">
      <c r="S767" s="1">
        <v>2659</v>
      </c>
    </row>
    <row r="768" spans="19:19" x14ac:dyDescent="0.2">
      <c r="S768" s="1">
        <v>2660</v>
      </c>
    </row>
    <row r="769" spans="19:19" x14ac:dyDescent="0.2">
      <c r="S769" s="1">
        <v>2661</v>
      </c>
    </row>
    <row r="770" spans="19:19" x14ac:dyDescent="0.2">
      <c r="S770" s="1">
        <v>2662</v>
      </c>
    </row>
    <row r="771" spans="19:19" x14ac:dyDescent="0.2">
      <c r="S771" s="1">
        <v>2663</v>
      </c>
    </row>
    <row r="772" spans="19:19" x14ac:dyDescent="0.2">
      <c r="S772" s="1">
        <v>2664</v>
      </c>
    </row>
    <row r="773" spans="19:19" x14ac:dyDescent="0.2">
      <c r="S773" s="1">
        <v>2665</v>
      </c>
    </row>
    <row r="774" spans="19:19" x14ac:dyDescent="0.2">
      <c r="S774" s="1">
        <v>2666</v>
      </c>
    </row>
    <row r="775" spans="19:19" x14ac:dyDescent="0.2">
      <c r="S775" s="1">
        <v>2667</v>
      </c>
    </row>
    <row r="776" spans="19:19" x14ac:dyDescent="0.2">
      <c r="S776" s="1">
        <v>2668</v>
      </c>
    </row>
    <row r="777" spans="19:19" x14ac:dyDescent="0.2">
      <c r="S777" s="1">
        <v>2669</v>
      </c>
    </row>
    <row r="778" spans="19:19" x14ac:dyDescent="0.2">
      <c r="S778" s="1">
        <v>2670</v>
      </c>
    </row>
    <row r="779" spans="19:19" x14ac:dyDescent="0.2">
      <c r="S779" s="1">
        <v>2671</v>
      </c>
    </row>
    <row r="780" spans="19:19" x14ac:dyDescent="0.2">
      <c r="S780" s="1">
        <v>2672</v>
      </c>
    </row>
    <row r="781" spans="19:19" x14ac:dyDescent="0.2">
      <c r="S781" s="1">
        <v>2673</v>
      </c>
    </row>
    <row r="782" spans="19:19" x14ac:dyDescent="0.2">
      <c r="S782" s="1">
        <v>2674</v>
      </c>
    </row>
    <row r="783" spans="19:19" x14ac:dyDescent="0.2">
      <c r="S783" s="1">
        <v>2675</v>
      </c>
    </row>
    <row r="784" spans="19:19" x14ac:dyDescent="0.2">
      <c r="S784" s="1">
        <v>2676</v>
      </c>
    </row>
    <row r="785" spans="19:19" x14ac:dyDescent="0.2">
      <c r="S785" s="1">
        <v>2677</v>
      </c>
    </row>
    <row r="786" spans="19:19" x14ac:dyDescent="0.2">
      <c r="S786" s="1">
        <v>2678</v>
      </c>
    </row>
    <row r="787" spans="19:19" x14ac:dyDescent="0.2">
      <c r="S787" s="1">
        <v>2679</v>
      </c>
    </row>
    <row r="788" spans="19:19" x14ac:dyDescent="0.2">
      <c r="S788" s="1">
        <v>2680</v>
      </c>
    </row>
    <row r="789" spans="19:19" x14ac:dyDescent="0.2">
      <c r="S789" s="1">
        <v>2681</v>
      </c>
    </row>
    <row r="790" spans="19:19" x14ac:dyDescent="0.2">
      <c r="S790" s="1">
        <v>2682</v>
      </c>
    </row>
    <row r="791" spans="19:19" x14ac:dyDescent="0.2">
      <c r="S791" s="1">
        <v>2683</v>
      </c>
    </row>
    <row r="792" spans="19:19" x14ac:dyDescent="0.2">
      <c r="S792" s="1">
        <v>2684</v>
      </c>
    </row>
    <row r="793" spans="19:19" x14ac:dyDescent="0.2">
      <c r="S793" s="1">
        <v>2685</v>
      </c>
    </row>
    <row r="794" spans="19:19" x14ac:dyDescent="0.2">
      <c r="S794" s="1">
        <v>2686</v>
      </c>
    </row>
    <row r="795" spans="19:19" x14ac:dyDescent="0.2">
      <c r="S795" s="1">
        <v>2687</v>
      </c>
    </row>
    <row r="796" spans="19:19" x14ac:dyDescent="0.2">
      <c r="S796" s="1">
        <v>2688</v>
      </c>
    </row>
    <row r="797" spans="19:19" x14ac:dyDescent="0.2">
      <c r="S797" s="1">
        <v>2689</v>
      </c>
    </row>
    <row r="798" spans="19:19" x14ac:dyDescent="0.2">
      <c r="S798" s="1">
        <v>2690</v>
      </c>
    </row>
    <row r="799" spans="19:19" x14ac:dyDescent="0.2">
      <c r="S799" s="1">
        <v>2691</v>
      </c>
    </row>
    <row r="800" spans="19:19" x14ac:dyDescent="0.2">
      <c r="S800" s="1">
        <v>2692</v>
      </c>
    </row>
    <row r="801" spans="19:19" x14ac:dyDescent="0.2">
      <c r="S801" s="1">
        <v>2693</v>
      </c>
    </row>
    <row r="802" spans="19:19" x14ac:dyDescent="0.2">
      <c r="S802" s="1">
        <v>2694</v>
      </c>
    </row>
    <row r="803" spans="19:19" x14ac:dyDescent="0.2">
      <c r="S803" s="1">
        <v>2695</v>
      </c>
    </row>
    <row r="804" spans="19:19" x14ac:dyDescent="0.2">
      <c r="S804" s="1">
        <v>2696</v>
      </c>
    </row>
    <row r="805" spans="19:19" x14ac:dyDescent="0.2">
      <c r="S805" s="1">
        <v>2697</v>
      </c>
    </row>
    <row r="806" spans="19:19" x14ac:dyDescent="0.2">
      <c r="S806" s="1">
        <v>2698</v>
      </c>
    </row>
    <row r="807" spans="19:19" x14ac:dyDescent="0.2">
      <c r="S807" s="1">
        <v>2699</v>
      </c>
    </row>
    <row r="808" spans="19:19" x14ac:dyDescent="0.2">
      <c r="S808" s="1">
        <v>2700</v>
      </c>
    </row>
    <row r="809" spans="19:19" x14ac:dyDescent="0.2">
      <c r="S809" s="1">
        <v>2701</v>
      </c>
    </row>
    <row r="810" spans="19:19" x14ac:dyDescent="0.2">
      <c r="S810" s="1">
        <v>2702</v>
      </c>
    </row>
    <row r="811" spans="19:19" x14ac:dyDescent="0.2">
      <c r="S811" s="1">
        <v>2703</v>
      </c>
    </row>
    <row r="812" spans="19:19" x14ac:dyDescent="0.2">
      <c r="S812" s="1">
        <v>2704</v>
      </c>
    </row>
    <row r="813" spans="19:19" x14ac:dyDescent="0.2">
      <c r="S813" s="1">
        <v>2705</v>
      </c>
    </row>
    <row r="814" spans="19:19" x14ac:dyDescent="0.2">
      <c r="S814" s="1">
        <v>2706</v>
      </c>
    </row>
    <row r="815" spans="19:19" x14ac:dyDescent="0.2">
      <c r="S815" s="1">
        <v>2707</v>
      </c>
    </row>
    <row r="816" spans="19:19" x14ac:dyDescent="0.2">
      <c r="S816" s="1">
        <v>2708</v>
      </c>
    </row>
    <row r="817" spans="19:19" x14ac:dyDescent="0.2">
      <c r="S817" s="1">
        <v>2709</v>
      </c>
    </row>
    <row r="818" spans="19:19" x14ac:dyDescent="0.2">
      <c r="S818" s="1">
        <v>2710</v>
      </c>
    </row>
    <row r="819" spans="19:19" x14ac:dyDescent="0.2">
      <c r="S819" s="1">
        <v>2711</v>
      </c>
    </row>
    <row r="820" spans="19:19" x14ac:dyDescent="0.2">
      <c r="S820" s="1">
        <v>2712</v>
      </c>
    </row>
    <row r="821" spans="19:19" x14ac:dyDescent="0.2">
      <c r="S821" s="1">
        <v>2713</v>
      </c>
    </row>
    <row r="822" spans="19:19" x14ac:dyDescent="0.2">
      <c r="S822" s="1">
        <v>2714</v>
      </c>
    </row>
    <row r="823" spans="19:19" x14ac:dyDescent="0.2">
      <c r="S823" s="1">
        <v>2715</v>
      </c>
    </row>
    <row r="824" spans="19:19" x14ac:dyDescent="0.2">
      <c r="S824" s="1">
        <v>2716</v>
      </c>
    </row>
    <row r="825" spans="19:19" x14ac:dyDescent="0.2">
      <c r="S825" s="1">
        <v>2717</v>
      </c>
    </row>
    <row r="826" spans="19:19" x14ac:dyDescent="0.2">
      <c r="S826" s="1">
        <v>2718</v>
      </c>
    </row>
    <row r="827" spans="19:19" x14ac:dyDescent="0.2">
      <c r="S827" s="1">
        <v>2719</v>
      </c>
    </row>
    <row r="828" spans="19:19" x14ac:dyDescent="0.2">
      <c r="S828" s="1">
        <v>2720</v>
      </c>
    </row>
    <row r="829" spans="19:19" x14ac:dyDescent="0.2">
      <c r="S829" s="1">
        <v>2721</v>
      </c>
    </row>
    <row r="830" spans="19:19" x14ac:dyDescent="0.2">
      <c r="S830" s="1">
        <v>2722</v>
      </c>
    </row>
    <row r="831" spans="19:19" x14ac:dyDescent="0.2">
      <c r="S831" s="1">
        <v>2723</v>
      </c>
    </row>
    <row r="832" spans="19:19" x14ac:dyDescent="0.2">
      <c r="S832" s="1">
        <v>2724</v>
      </c>
    </row>
    <row r="833" spans="19:19" x14ac:dyDescent="0.2">
      <c r="S833" s="1">
        <v>2725</v>
      </c>
    </row>
    <row r="834" spans="19:19" x14ac:dyDescent="0.2">
      <c r="S834" s="1">
        <v>2726</v>
      </c>
    </row>
    <row r="835" spans="19:19" x14ac:dyDescent="0.2">
      <c r="S835" s="1">
        <v>2727</v>
      </c>
    </row>
    <row r="836" spans="19:19" x14ac:dyDescent="0.2">
      <c r="S836" s="1">
        <v>2728</v>
      </c>
    </row>
    <row r="837" spans="19:19" x14ac:dyDescent="0.2">
      <c r="S837" s="1">
        <v>2729</v>
      </c>
    </row>
    <row r="838" spans="19:19" x14ac:dyDescent="0.2">
      <c r="S838" s="1">
        <v>2730</v>
      </c>
    </row>
    <row r="839" spans="19:19" x14ac:dyDescent="0.2">
      <c r="S839" s="1">
        <v>2731</v>
      </c>
    </row>
    <row r="840" spans="19:19" x14ac:dyDescent="0.2">
      <c r="S840" s="1">
        <v>2732</v>
      </c>
    </row>
    <row r="841" spans="19:19" x14ac:dyDescent="0.2">
      <c r="S841" s="1">
        <v>2733</v>
      </c>
    </row>
    <row r="842" spans="19:19" x14ac:dyDescent="0.2">
      <c r="S842" s="1">
        <v>2734</v>
      </c>
    </row>
    <row r="843" spans="19:19" x14ac:dyDescent="0.2">
      <c r="S843" s="1">
        <v>2735</v>
      </c>
    </row>
    <row r="844" spans="19:19" x14ac:dyDescent="0.2">
      <c r="S844" s="1">
        <v>2736</v>
      </c>
    </row>
    <row r="845" spans="19:19" x14ac:dyDescent="0.2">
      <c r="S845" s="1">
        <v>2737</v>
      </c>
    </row>
    <row r="846" spans="19:19" x14ac:dyDescent="0.2">
      <c r="S846" s="1">
        <v>2738</v>
      </c>
    </row>
    <row r="847" spans="19:19" x14ac:dyDescent="0.2">
      <c r="S847" s="1">
        <v>2739</v>
      </c>
    </row>
    <row r="848" spans="19:19" x14ac:dyDescent="0.2">
      <c r="S848" s="1">
        <v>2740</v>
      </c>
    </row>
    <row r="849" spans="19:19" x14ac:dyDescent="0.2">
      <c r="S849" s="1">
        <v>2741</v>
      </c>
    </row>
    <row r="850" spans="19:19" x14ac:dyDescent="0.2">
      <c r="S850" s="1">
        <v>2742</v>
      </c>
    </row>
    <row r="851" spans="19:19" x14ac:dyDescent="0.2">
      <c r="S851" s="1">
        <v>2743</v>
      </c>
    </row>
    <row r="852" spans="19:19" x14ac:dyDescent="0.2">
      <c r="S852" s="1">
        <v>2744</v>
      </c>
    </row>
    <row r="853" spans="19:19" x14ac:dyDescent="0.2">
      <c r="S853" s="1">
        <v>2745</v>
      </c>
    </row>
    <row r="854" spans="19:19" x14ac:dyDescent="0.2">
      <c r="S854" s="1">
        <v>2746</v>
      </c>
    </row>
    <row r="855" spans="19:19" x14ac:dyDescent="0.2">
      <c r="S855" s="1">
        <v>2747</v>
      </c>
    </row>
    <row r="856" spans="19:19" x14ac:dyDescent="0.2">
      <c r="S856" s="1">
        <v>2748</v>
      </c>
    </row>
    <row r="857" spans="19:19" x14ac:dyDescent="0.2">
      <c r="S857" s="1">
        <v>2749</v>
      </c>
    </row>
    <row r="858" spans="19:19" x14ac:dyDescent="0.2">
      <c r="S858" s="1">
        <v>2750</v>
      </c>
    </row>
    <row r="859" spans="19:19" x14ac:dyDescent="0.2">
      <c r="S859" s="1">
        <v>2751</v>
      </c>
    </row>
    <row r="860" spans="19:19" x14ac:dyDescent="0.2">
      <c r="S860" s="1">
        <v>2752</v>
      </c>
    </row>
    <row r="861" spans="19:19" x14ac:dyDescent="0.2">
      <c r="S861" s="1">
        <v>2753</v>
      </c>
    </row>
    <row r="862" spans="19:19" x14ac:dyDescent="0.2">
      <c r="S862" s="1">
        <v>2754</v>
      </c>
    </row>
    <row r="863" spans="19:19" x14ac:dyDescent="0.2">
      <c r="S863" s="1">
        <v>2755</v>
      </c>
    </row>
    <row r="864" spans="19:19" x14ac:dyDescent="0.2">
      <c r="S864" s="1">
        <v>2756</v>
      </c>
    </row>
    <row r="865" spans="19:19" x14ac:dyDescent="0.2">
      <c r="S865" s="1">
        <v>2757</v>
      </c>
    </row>
    <row r="866" spans="19:19" x14ac:dyDescent="0.2">
      <c r="S866" s="1">
        <v>2758</v>
      </c>
    </row>
    <row r="867" spans="19:19" x14ac:dyDescent="0.2">
      <c r="S867" s="1">
        <v>2759</v>
      </c>
    </row>
    <row r="868" spans="19:19" x14ac:dyDescent="0.2">
      <c r="S868" s="1">
        <v>2760</v>
      </c>
    </row>
    <row r="869" spans="19:19" x14ac:dyDescent="0.2">
      <c r="S869" s="1">
        <v>2761</v>
      </c>
    </row>
    <row r="870" spans="19:19" x14ac:dyDescent="0.2">
      <c r="S870" s="1">
        <v>2762</v>
      </c>
    </row>
    <row r="871" spans="19:19" x14ac:dyDescent="0.2">
      <c r="S871" s="1">
        <v>2763</v>
      </c>
    </row>
    <row r="872" spans="19:19" x14ac:dyDescent="0.2">
      <c r="S872" s="1">
        <v>2764</v>
      </c>
    </row>
    <row r="873" spans="19:19" x14ac:dyDescent="0.2">
      <c r="S873" s="1">
        <v>2765</v>
      </c>
    </row>
    <row r="874" spans="19:19" x14ac:dyDescent="0.2">
      <c r="S874" s="1">
        <v>2766</v>
      </c>
    </row>
    <row r="875" spans="19:19" x14ac:dyDescent="0.2">
      <c r="S875" s="1">
        <v>2767</v>
      </c>
    </row>
    <row r="876" spans="19:19" x14ac:dyDescent="0.2">
      <c r="S876" s="1">
        <v>2768</v>
      </c>
    </row>
    <row r="877" spans="19:19" x14ac:dyDescent="0.2">
      <c r="S877" s="1">
        <v>2769</v>
      </c>
    </row>
    <row r="878" spans="19:19" x14ac:dyDescent="0.2">
      <c r="S878" s="1">
        <v>2770</v>
      </c>
    </row>
    <row r="879" spans="19:19" x14ac:dyDescent="0.2">
      <c r="S879" s="1">
        <v>2771</v>
      </c>
    </row>
    <row r="880" spans="19:19" x14ac:dyDescent="0.2">
      <c r="S880" s="1">
        <v>2772</v>
      </c>
    </row>
    <row r="881" spans="19:19" x14ac:dyDescent="0.2">
      <c r="S881" s="1">
        <v>2773</v>
      </c>
    </row>
    <row r="882" spans="19:19" x14ac:dyDescent="0.2">
      <c r="S882" s="1">
        <v>2774</v>
      </c>
    </row>
    <row r="883" spans="19:19" x14ac:dyDescent="0.2">
      <c r="S883" s="1">
        <v>2775</v>
      </c>
    </row>
    <row r="884" spans="19:19" x14ac:dyDescent="0.2">
      <c r="S884" s="1">
        <v>2776</v>
      </c>
    </row>
    <row r="885" spans="19:19" x14ac:dyDescent="0.2">
      <c r="S885" s="1">
        <v>2777</v>
      </c>
    </row>
    <row r="886" spans="19:19" x14ac:dyDescent="0.2">
      <c r="S886" s="1">
        <v>2778</v>
      </c>
    </row>
    <row r="887" spans="19:19" x14ac:dyDescent="0.2">
      <c r="S887" s="1">
        <v>2779</v>
      </c>
    </row>
    <row r="888" spans="19:19" x14ac:dyDescent="0.2">
      <c r="S888" s="1">
        <v>2780</v>
      </c>
    </row>
    <row r="889" spans="19:19" x14ac:dyDescent="0.2">
      <c r="S889" s="1">
        <v>2781</v>
      </c>
    </row>
    <row r="890" spans="19:19" x14ac:dyDescent="0.2">
      <c r="S890" s="1">
        <v>2782</v>
      </c>
    </row>
    <row r="891" spans="19:19" x14ac:dyDescent="0.2">
      <c r="S891" s="1">
        <v>2783</v>
      </c>
    </row>
    <row r="892" spans="19:19" x14ac:dyDescent="0.2">
      <c r="S892" s="1">
        <v>2784</v>
      </c>
    </row>
    <row r="893" spans="19:19" x14ac:dyDescent="0.2">
      <c r="S893" s="1">
        <v>2785</v>
      </c>
    </row>
    <row r="894" spans="19:19" x14ac:dyDescent="0.2">
      <c r="S894" s="1">
        <v>2786</v>
      </c>
    </row>
    <row r="895" spans="19:19" x14ac:dyDescent="0.2">
      <c r="S895" s="1">
        <v>2787</v>
      </c>
    </row>
    <row r="896" spans="19:19" x14ac:dyDescent="0.2">
      <c r="S896" s="1">
        <v>2788</v>
      </c>
    </row>
    <row r="897" spans="19:19" x14ac:dyDescent="0.2">
      <c r="S897" s="1">
        <v>2789</v>
      </c>
    </row>
    <row r="898" spans="19:19" x14ac:dyDescent="0.2">
      <c r="S898" s="1">
        <v>2790</v>
      </c>
    </row>
    <row r="899" spans="19:19" x14ac:dyDescent="0.2">
      <c r="S899" s="1">
        <v>2791</v>
      </c>
    </row>
    <row r="900" spans="19:19" x14ac:dyDescent="0.2">
      <c r="S900" s="1">
        <v>2792</v>
      </c>
    </row>
    <row r="901" spans="19:19" x14ac:dyDescent="0.2">
      <c r="S901" s="1">
        <v>2793</v>
      </c>
    </row>
    <row r="902" spans="19:19" x14ac:dyDescent="0.2">
      <c r="S902" s="1">
        <v>2794</v>
      </c>
    </row>
    <row r="903" spans="19:19" x14ac:dyDescent="0.2">
      <c r="S903" s="1">
        <v>2795</v>
      </c>
    </row>
    <row r="904" spans="19:19" x14ac:dyDescent="0.2">
      <c r="S904" s="1">
        <v>2796</v>
      </c>
    </row>
    <row r="905" spans="19:19" x14ac:dyDescent="0.2">
      <c r="S905" s="1">
        <v>2797</v>
      </c>
    </row>
    <row r="906" spans="19:19" x14ac:dyDescent="0.2">
      <c r="S906" s="1">
        <v>2798</v>
      </c>
    </row>
    <row r="907" spans="19:19" x14ac:dyDescent="0.2">
      <c r="S907" s="1">
        <v>2799</v>
      </c>
    </row>
    <row r="908" spans="19:19" x14ac:dyDescent="0.2">
      <c r="S908" s="1">
        <v>2800</v>
      </c>
    </row>
    <row r="909" spans="19:19" x14ac:dyDescent="0.2">
      <c r="S909" s="1">
        <v>2801</v>
      </c>
    </row>
    <row r="910" spans="19:19" x14ac:dyDescent="0.2">
      <c r="S910" s="1">
        <v>2802</v>
      </c>
    </row>
    <row r="911" spans="19:19" x14ac:dyDescent="0.2">
      <c r="S911" s="1">
        <v>2803</v>
      </c>
    </row>
    <row r="912" spans="19:19" x14ac:dyDescent="0.2">
      <c r="S912" s="1">
        <v>2804</v>
      </c>
    </row>
    <row r="913" spans="19:19" x14ac:dyDescent="0.2">
      <c r="S913" s="1">
        <v>2805</v>
      </c>
    </row>
    <row r="914" spans="19:19" x14ac:dyDescent="0.2">
      <c r="S914" s="1">
        <v>2806</v>
      </c>
    </row>
    <row r="915" spans="19:19" x14ac:dyDescent="0.2">
      <c r="S915" s="1">
        <v>2807</v>
      </c>
    </row>
    <row r="916" spans="19:19" x14ac:dyDescent="0.2">
      <c r="S916" s="1">
        <v>2808</v>
      </c>
    </row>
    <row r="917" spans="19:19" x14ac:dyDescent="0.2">
      <c r="S917" s="1">
        <v>2809</v>
      </c>
    </row>
    <row r="918" spans="19:19" x14ac:dyDescent="0.2">
      <c r="S918" s="1">
        <v>2810</v>
      </c>
    </row>
    <row r="919" spans="19:19" x14ac:dyDescent="0.2">
      <c r="S919" s="1">
        <v>2811</v>
      </c>
    </row>
    <row r="920" spans="19:19" x14ac:dyDescent="0.2">
      <c r="S920" s="1">
        <v>2812</v>
      </c>
    </row>
    <row r="921" spans="19:19" x14ac:dyDescent="0.2">
      <c r="S921" s="1">
        <v>2813</v>
      </c>
    </row>
    <row r="922" spans="19:19" x14ac:dyDescent="0.2">
      <c r="S922" s="1">
        <v>2814</v>
      </c>
    </row>
    <row r="923" spans="19:19" x14ac:dyDescent="0.2">
      <c r="S923" s="1">
        <v>2815</v>
      </c>
    </row>
    <row r="924" spans="19:19" x14ac:dyDescent="0.2">
      <c r="S924" s="1">
        <v>2816</v>
      </c>
    </row>
    <row r="925" spans="19:19" x14ac:dyDescent="0.2">
      <c r="S925" s="1">
        <v>2817</v>
      </c>
    </row>
    <row r="926" spans="19:19" x14ac:dyDescent="0.2">
      <c r="S926" s="1">
        <v>2818</v>
      </c>
    </row>
    <row r="927" spans="19:19" x14ac:dyDescent="0.2">
      <c r="S927" s="1">
        <v>2819</v>
      </c>
    </row>
    <row r="928" spans="19:19" x14ac:dyDescent="0.2">
      <c r="S928" s="1">
        <v>2820</v>
      </c>
    </row>
    <row r="929" spans="19:19" x14ac:dyDescent="0.2">
      <c r="S929" s="1">
        <v>2821</v>
      </c>
    </row>
    <row r="930" spans="19:19" x14ac:dyDescent="0.2">
      <c r="S930" s="1">
        <v>2822</v>
      </c>
    </row>
    <row r="931" spans="19:19" x14ac:dyDescent="0.2">
      <c r="S931" s="1">
        <v>2823</v>
      </c>
    </row>
    <row r="932" spans="19:19" x14ac:dyDescent="0.2">
      <c r="S932" s="1">
        <v>2824</v>
      </c>
    </row>
    <row r="933" spans="19:19" x14ac:dyDescent="0.2">
      <c r="S933" s="1">
        <v>2825</v>
      </c>
    </row>
    <row r="934" spans="19:19" x14ac:dyDescent="0.2">
      <c r="S934" s="1">
        <v>2826</v>
      </c>
    </row>
    <row r="935" spans="19:19" x14ac:dyDescent="0.2">
      <c r="S935" s="1">
        <v>2827</v>
      </c>
    </row>
    <row r="936" spans="19:19" x14ac:dyDescent="0.2">
      <c r="S936" s="1">
        <v>2828</v>
      </c>
    </row>
    <row r="937" spans="19:19" x14ac:dyDescent="0.2">
      <c r="S937" s="1">
        <v>2829</v>
      </c>
    </row>
    <row r="938" spans="19:19" x14ac:dyDescent="0.2">
      <c r="S938" s="1">
        <v>2830</v>
      </c>
    </row>
    <row r="939" spans="19:19" x14ac:dyDescent="0.2">
      <c r="S939" s="1">
        <v>2831</v>
      </c>
    </row>
    <row r="940" spans="19:19" x14ac:dyDescent="0.2">
      <c r="S940" s="1">
        <v>2832</v>
      </c>
    </row>
    <row r="941" spans="19:19" x14ac:dyDescent="0.2">
      <c r="S941" s="1">
        <v>2833</v>
      </c>
    </row>
    <row r="942" spans="19:19" x14ac:dyDescent="0.2">
      <c r="S942" s="1">
        <v>2834</v>
      </c>
    </row>
    <row r="943" spans="19:19" x14ac:dyDescent="0.2">
      <c r="S943" s="1">
        <v>2835</v>
      </c>
    </row>
    <row r="944" spans="19:19" x14ac:dyDescent="0.2">
      <c r="S944" s="1">
        <v>2836</v>
      </c>
    </row>
    <row r="945" spans="19:19" x14ac:dyDescent="0.2">
      <c r="S945" s="1">
        <v>2837</v>
      </c>
    </row>
    <row r="946" spans="19:19" x14ac:dyDescent="0.2">
      <c r="S946" s="1">
        <v>2838</v>
      </c>
    </row>
    <row r="947" spans="19:19" x14ac:dyDescent="0.2">
      <c r="S947" s="1">
        <v>2839</v>
      </c>
    </row>
    <row r="948" spans="19:19" x14ac:dyDescent="0.2">
      <c r="S948" s="1">
        <v>2840</v>
      </c>
    </row>
    <row r="949" spans="19:19" x14ac:dyDescent="0.2">
      <c r="S949" s="1">
        <v>2841</v>
      </c>
    </row>
    <row r="950" spans="19:19" x14ac:dyDescent="0.2">
      <c r="S950" s="1">
        <v>2842</v>
      </c>
    </row>
    <row r="951" spans="19:19" x14ac:dyDescent="0.2">
      <c r="S951" s="1">
        <v>2843</v>
      </c>
    </row>
    <row r="952" spans="19:19" x14ac:dyDescent="0.2">
      <c r="S952" s="1">
        <v>2844</v>
      </c>
    </row>
    <row r="953" spans="19:19" x14ac:dyDescent="0.2">
      <c r="S953" s="1">
        <v>2845</v>
      </c>
    </row>
    <row r="954" spans="19:19" x14ac:dyDescent="0.2">
      <c r="S954" s="1">
        <v>2846</v>
      </c>
    </row>
    <row r="955" spans="19:19" x14ac:dyDescent="0.2">
      <c r="S955" s="1">
        <v>2847</v>
      </c>
    </row>
    <row r="956" spans="19:19" x14ac:dyDescent="0.2">
      <c r="S956" s="1">
        <v>2848</v>
      </c>
    </row>
    <row r="957" spans="19:19" x14ac:dyDescent="0.2">
      <c r="S957" s="1">
        <v>2849</v>
      </c>
    </row>
    <row r="958" spans="19:19" x14ac:dyDescent="0.2">
      <c r="S958" s="1">
        <v>2850</v>
      </c>
    </row>
    <row r="959" spans="19:19" x14ac:dyDescent="0.2">
      <c r="S959" s="1">
        <v>2851</v>
      </c>
    </row>
    <row r="960" spans="19:19" x14ac:dyDescent="0.2">
      <c r="S960" s="1">
        <v>2852</v>
      </c>
    </row>
    <row r="961" spans="19:19" x14ac:dyDescent="0.2">
      <c r="S961" s="1">
        <v>2853</v>
      </c>
    </row>
    <row r="962" spans="19:19" x14ac:dyDescent="0.2">
      <c r="S962" s="1">
        <v>2854</v>
      </c>
    </row>
    <row r="963" spans="19:19" x14ac:dyDescent="0.2">
      <c r="S963" s="1">
        <v>2855</v>
      </c>
    </row>
    <row r="964" spans="19:19" x14ac:dyDescent="0.2">
      <c r="S964" s="1">
        <v>2856</v>
      </c>
    </row>
    <row r="965" spans="19:19" x14ac:dyDescent="0.2">
      <c r="S965" s="1">
        <v>2857</v>
      </c>
    </row>
    <row r="966" spans="19:19" x14ac:dyDescent="0.2">
      <c r="S966" s="1">
        <v>2858</v>
      </c>
    </row>
    <row r="967" spans="19:19" x14ac:dyDescent="0.2">
      <c r="S967" s="1">
        <v>2859</v>
      </c>
    </row>
    <row r="968" spans="19:19" x14ac:dyDescent="0.2">
      <c r="S968" s="1">
        <v>2860</v>
      </c>
    </row>
    <row r="969" spans="19:19" x14ac:dyDescent="0.2">
      <c r="S969" s="1">
        <v>2861</v>
      </c>
    </row>
    <row r="970" spans="19:19" x14ac:dyDescent="0.2">
      <c r="S970" s="1">
        <v>2862</v>
      </c>
    </row>
    <row r="971" spans="19:19" x14ac:dyDescent="0.2">
      <c r="S971" s="1">
        <v>2863</v>
      </c>
    </row>
    <row r="972" spans="19:19" x14ac:dyDescent="0.2">
      <c r="S972" s="1">
        <v>2864</v>
      </c>
    </row>
    <row r="973" spans="19:19" x14ac:dyDescent="0.2">
      <c r="S973" s="1">
        <v>2865</v>
      </c>
    </row>
    <row r="974" spans="19:19" x14ac:dyDescent="0.2">
      <c r="S974" s="1">
        <v>2866</v>
      </c>
    </row>
    <row r="975" spans="19:19" x14ac:dyDescent="0.2">
      <c r="S975" s="1">
        <v>2867</v>
      </c>
    </row>
    <row r="976" spans="19:19" x14ac:dyDescent="0.2">
      <c r="S976" s="1">
        <v>2868</v>
      </c>
    </row>
    <row r="977" spans="19:19" x14ac:dyDescent="0.2">
      <c r="S977" s="1">
        <v>2869</v>
      </c>
    </row>
    <row r="978" spans="19:19" x14ac:dyDescent="0.2">
      <c r="S978" s="1">
        <v>2870</v>
      </c>
    </row>
    <row r="979" spans="19:19" x14ac:dyDescent="0.2">
      <c r="S979" s="1">
        <v>2871</v>
      </c>
    </row>
    <row r="980" spans="19:19" x14ac:dyDescent="0.2">
      <c r="S980" s="1">
        <v>2872</v>
      </c>
    </row>
    <row r="981" spans="19:19" x14ac:dyDescent="0.2">
      <c r="S981" s="1">
        <v>2873</v>
      </c>
    </row>
    <row r="982" spans="19:19" x14ac:dyDescent="0.2">
      <c r="S982" s="1">
        <v>2874</v>
      </c>
    </row>
    <row r="983" spans="19:19" x14ac:dyDescent="0.2">
      <c r="S983" s="1">
        <v>2875</v>
      </c>
    </row>
    <row r="984" spans="19:19" x14ac:dyDescent="0.2">
      <c r="S984" s="1">
        <v>2876</v>
      </c>
    </row>
    <row r="985" spans="19:19" x14ac:dyDescent="0.2">
      <c r="S985" s="1">
        <v>2877</v>
      </c>
    </row>
    <row r="986" spans="19:19" x14ac:dyDescent="0.2">
      <c r="S986" s="1">
        <v>2878</v>
      </c>
    </row>
    <row r="987" spans="19:19" x14ac:dyDescent="0.2">
      <c r="S987" s="1">
        <v>2879</v>
      </c>
    </row>
    <row r="988" spans="19:19" x14ac:dyDescent="0.2">
      <c r="S988" s="1">
        <v>2880</v>
      </c>
    </row>
    <row r="989" spans="19:19" x14ac:dyDescent="0.2">
      <c r="S989" s="1">
        <v>2881</v>
      </c>
    </row>
    <row r="990" spans="19:19" x14ac:dyDescent="0.2">
      <c r="S990" s="1">
        <v>2882</v>
      </c>
    </row>
    <row r="991" spans="19:19" x14ac:dyDescent="0.2">
      <c r="S991" s="1">
        <v>2883</v>
      </c>
    </row>
    <row r="992" spans="19:19" x14ac:dyDescent="0.2">
      <c r="S992" s="1">
        <v>2884</v>
      </c>
    </row>
    <row r="993" spans="19:19" x14ac:dyDescent="0.2">
      <c r="S993" s="1">
        <v>2885</v>
      </c>
    </row>
    <row r="994" spans="19:19" x14ac:dyDescent="0.2">
      <c r="S994" s="1">
        <v>2886</v>
      </c>
    </row>
    <row r="995" spans="19:19" x14ac:dyDescent="0.2">
      <c r="S995" s="1">
        <v>2887</v>
      </c>
    </row>
    <row r="996" spans="19:19" x14ac:dyDescent="0.2">
      <c r="S996" s="1">
        <v>2888</v>
      </c>
    </row>
    <row r="997" spans="19:19" x14ac:dyDescent="0.2">
      <c r="S997" s="1">
        <v>2889</v>
      </c>
    </row>
    <row r="998" spans="19:19" x14ac:dyDescent="0.2">
      <c r="S998" s="1">
        <v>2890</v>
      </c>
    </row>
    <row r="999" spans="19:19" x14ac:dyDescent="0.2">
      <c r="S999" s="1">
        <v>2891</v>
      </c>
    </row>
    <row r="1000" spans="19:19" x14ac:dyDescent="0.2">
      <c r="S1000" s="1">
        <v>2892</v>
      </c>
    </row>
    <row r="1001" spans="19:19" x14ac:dyDescent="0.2">
      <c r="S1001" s="1">
        <v>2893</v>
      </c>
    </row>
    <row r="1002" spans="19:19" x14ac:dyDescent="0.2">
      <c r="S1002" s="1">
        <v>2894</v>
      </c>
    </row>
    <row r="1003" spans="19:19" x14ac:dyDescent="0.2">
      <c r="S1003" s="1">
        <v>2895</v>
      </c>
    </row>
    <row r="1004" spans="19:19" x14ac:dyDescent="0.2">
      <c r="S1004" s="1">
        <v>2896</v>
      </c>
    </row>
    <row r="1005" spans="19:19" x14ac:dyDescent="0.2">
      <c r="S1005" s="1">
        <v>2897</v>
      </c>
    </row>
    <row r="1006" spans="19:19" x14ac:dyDescent="0.2">
      <c r="S1006" s="1">
        <v>2898</v>
      </c>
    </row>
    <row r="1007" spans="19:19" x14ac:dyDescent="0.2">
      <c r="S1007" s="1">
        <v>2899</v>
      </c>
    </row>
    <row r="1008" spans="19:19" x14ac:dyDescent="0.2">
      <c r="S1008" s="1">
        <v>2900</v>
      </c>
    </row>
    <row r="1009" spans="19:19" x14ac:dyDescent="0.2">
      <c r="S1009" s="1">
        <v>2901</v>
      </c>
    </row>
    <row r="1010" spans="19:19" x14ac:dyDescent="0.2">
      <c r="S1010" s="1">
        <v>2902</v>
      </c>
    </row>
    <row r="1011" spans="19:19" x14ac:dyDescent="0.2">
      <c r="S1011" s="1">
        <v>2903</v>
      </c>
    </row>
    <row r="1012" spans="19:19" x14ac:dyDescent="0.2">
      <c r="S1012" s="1">
        <v>2904</v>
      </c>
    </row>
    <row r="1013" spans="19:19" x14ac:dyDescent="0.2">
      <c r="S1013" s="1">
        <v>2905</v>
      </c>
    </row>
    <row r="1014" spans="19:19" x14ac:dyDescent="0.2">
      <c r="S1014" s="1">
        <v>2906</v>
      </c>
    </row>
    <row r="1015" spans="19:19" x14ac:dyDescent="0.2">
      <c r="S1015" s="1">
        <v>2907</v>
      </c>
    </row>
    <row r="1016" spans="19:19" x14ac:dyDescent="0.2">
      <c r="S1016" s="1">
        <v>2908</v>
      </c>
    </row>
    <row r="1017" spans="19:19" x14ac:dyDescent="0.2">
      <c r="S1017" s="1">
        <v>2909</v>
      </c>
    </row>
    <row r="1018" spans="19:19" x14ac:dyDescent="0.2">
      <c r="S1018" s="1">
        <v>2910</v>
      </c>
    </row>
    <row r="1019" spans="19:19" x14ac:dyDescent="0.2">
      <c r="S1019" s="1">
        <v>2911</v>
      </c>
    </row>
    <row r="1020" spans="19:19" x14ac:dyDescent="0.2">
      <c r="S1020" s="1">
        <v>2912</v>
      </c>
    </row>
    <row r="1021" spans="19:19" x14ac:dyDescent="0.2">
      <c r="S1021" s="1">
        <v>2913</v>
      </c>
    </row>
    <row r="1022" spans="19:19" x14ac:dyDescent="0.2">
      <c r="S1022" s="1">
        <v>2914</v>
      </c>
    </row>
    <row r="1023" spans="19:19" x14ac:dyDescent="0.2">
      <c r="S1023" s="1">
        <v>2915</v>
      </c>
    </row>
    <row r="1024" spans="19:19" x14ac:dyDescent="0.2">
      <c r="S1024" s="1">
        <v>2916</v>
      </c>
    </row>
    <row r="1025" spans="19:19" x14ac:dyDescent="0.2">
      <c r="S1025" s="1">
        <v>2917</v>
      </c>
    </row>
    <row r="1026" spans="19:19" x14ac:dyDescent="0.2">
      <c r="S1026" s="1">
        <v>2918</v>
      </c>
    </row>
    <row r="1027" spans="19:19" x14ac:dyDescent="0.2">
      <c r="S1027" s="1">
        <v>2919</v>
      </c>
    </row>
    <row r="1028" spans="19:19" x14ac:dyDescent="0.2">
      <c r="S1028" s="1">
        <v>2920</v>
      </c>
    </row>
    <row r="1029" spans="19:19" x14ac:dyDescent="0.2">
      <c r="S1029" s="1">
        <v>2921</v>
      </c>
    </row>
    <row r="1030" spans="19:19" x14ac:dyDescent="0.2">
      <c r="S1030" s="1">
        <v>2922</v>
      </c>
    </row>
    <row r="1031" spans="19:19" x14ac:dyDescent="0.2">
      <c r="S1031" s="1">
        <v>2923</v>
      </c>
    </row>
    <row r="1032" spans="19:19" x14ac:dyDescent="0.2">
      <c r="S1032" s="1">
        <v>2924</v>
      </c>
    </row>
    <row r="1033" spans="19:19" x14ac:dyDescent="0.2">
      <c r="S1033" s="1">
        <v>2925</v>
      </c>
    </row>
    <row r="1034" spans="19:19" x14ac:dyDescent="0.2">
      <c r="S1034" s="1">
        <v>2926</v>
      </c>
    </row>
    <row r="1035" spans="19:19" x14ac:dyDescent="0.2">
      <c r="S1035" s="1">
        <v>2927</v>
      </c>
    </row>
    <row r="1036" spans="19:19" x14ac:dyDescent="0.2">
      <c r="S1036" s="1">
        <v>2928</v>
      </c>
    </row>
    <row r="1037" spans="19:19" x14ac:dyDescent="0.2">
      <c r="S1037" s="1">
        <v>2929</v>
      </c>
    </row>
    <row r="1038" spans="19:19" x14ac:dyDescent="0.2">
      <c r="S1038" s="1">
        <v>2930</v>
      </c>
    </row>
    <row r="1039" spans="19:19" x14ac:dyDescent="0.2">
      <c r="S1039" s="1">
        <v>2931</v>
      </c>
    </row>
    <row r="1040" spans="19:19" x14ac:dyDescent="0.2">
      <c r="S1040" s="1">
        <v>2932</v>
      </c>
    </row>
    <row r="1041" spans="19:19" x14ac:dyDescent="0.2">
      <c r="S1041" s="1">
        <v>2933</v>
      </c>
    </row>
    <row r="1042" spans="19:19" x14ac:dyDescent="0.2">
      <c r="S1042" s="1">
        <v>2934</v>
      </c>
    </row>
    <row r="1043" spans="19:19" x14ac:dyDescent="0.2">
      <c r="S1043" s="1">
        <v>2935</v>
      </c>
    </row>
    <row r="1044" spans="19:19" x14ac:dyDescent="0.2">
      <c r="S1044" s="1">
        <v>2936</v>
      </c>
    </row>
    <row r="1045" spans="19:19" x14ac:dyDescent="0.2">
      <c r="S1045" s="1">
        <v>2937</v>
      </c>
    </row>
    <row r="1046" spans="19:19" x14ac:dyDescent="0.2">
      <c r="S1046" s="1">
        <v>2938</v>
      </c>
    </row>
    <row r="1047" spans="19:19" x14ac:dyDescent="0.2">
      <c r="S1047" s="1">
        <v>2939</v>
      </c>
    </row>
    <row r="1048" spans="19:19" x14ac:dyDescent="0.2">
      <c r="S1048" s="1">
        <v>2940</v>
      </c>
    </row>
    <row r="1049" spans="19:19" x14ac:dyDescent="0.2">
      <c r="S1049" s="1">
        <v>2941</v>
      </c>
    </row>
    <row r="1050" spans="19:19" x14ac:dyDescent="0.2">
      <c r="S1050" s="1">
        <v>2942</v>
      </c>
    </row>
    <row r="1051" spans="19:19" x14ac:dyDescent="0.2">
      <c r="S1051" s="1">
        <v>2943</v>
      </c>
    </row>
    <row r="1052" spans="19:19" x14ac:dyDescent="0.2">
      <c r="S1052" s="1">
        <v>2944</v>
      </c>
    </row>
    <row r="1053" spans="19:19" x14ac:dyDescent="0.2">
      <c r="S1053" s="1">
        <v>2945</v>
      </c>
    </row>
    <row r="1054" spans="19:19" x14ac:dyDescent="0.2">
      <c r="S1054" s="1">
        <v>2946</v>
      </c>
    </row>
    <row r="1055" spans="19:19" x14ac:dyDescent="0.2">
      <c r="S1055" s="1">
        <v>2947</v>
      </c>
    </row>
    <row r="1056" spans="19:19" x14ac:dyDescent="0.2">
      <c r="S1056" s="1">
        <v>2948</v>
      </c>
    </row>
    <row r="1057" spans="19:19" x14ac:dyDescent="0.2">
      <c r="S1057" s="1">
        <v>2949</v>
      </c>
    </row>
    <row r="1058" spans="19:19" x14ac:dyDescent="0.2">
      <c r="S1058" s="1">
        <v>2950</v>
      </c>
    </row>
    <row r="1059" spans="19:19" x14ac:dyDescent="0.2">
      <c r="S1059" s="1">
        <v>2951</v>
      </c>
    </row>
    <row r="1060" spans="19:19" x14ac:dyDescent="0.2">
      <c r="S1060" s="1">
        <v>2952</v>
      </c>
    </row>
    <row r="1061" spans="19:19" x14ac:dyDescent="0.2">
      <c r="S1061" s="1">
        <v>2953</v>
      </c>
    </row>
    <row r="1062" spans="19:19" x14ac:dyDescent="0.2">
      <c r="S1062" s="1">
        <v>2954</v>
      </c>
    </row>
    <row r="1063" spans="19:19" x14ac:dyDescent="0.2">
      <c r="S1063" s="1">
        <v>2955</v>
      </c>
    </row>
    <row r="1064" spans="19:19" x14ac:dyDescent="0.2">
      <c r="S1064" s="1">
        <v>2956</v>
      </c>
    </row>
    <row r="1065" spans="19:19" x14ac:dyDescent="0.2">
      <c r="S1065" s="1">
        <v>2957</v>
      </c>
    </row>
    <row r="1066" spans="19:19" x14ac:dyDescent="0.2">
      <c r="S1066" s="1">
        <v>2958</v>
      </c>
    </row>
    <row r="1067" spans="19:19" x14ac:dyDescent="0.2">
      <c r="S1067" s="1">
        <v>2959</v>
      </c>
    </row>
    <row r="1068" spans="19:19" x14ac:dyDescent="0.2">
      <c r="S1068" s="1">
        <v>2960</v>
      </c>
    </row>
    <row r="1069" spans="19:19" x14ac:dyDescent="0.2">
      <c r="S1069" s="1">
        <v>2961</v>
      </c>
    </row>
    <row r="1070" spans="19:19" x14ac:dyDescent="0.2">
      <c r="S1070" s="1">
        <v>2962</v>
      </c>
    </row>
    <row r="1071" spans="19:19" x14ac:dyDescent="0.2">
      <c r="S1071" s="1">
        <v>2963</v>
      </c>
    </row>
    <row r="1072" spans="19:19" x14ac:dyDescent="0.2">
      <c r="S1072" s="1">
        <v>2964</v>
      </c>
    </row>
    <row r="1073" spans="19:19" x14ac:dyDescent="0.2">
      <c r="S1073" s="1">
        <v>2965</v>
      </c>
    </row>
    <row r="1074" spans="19:19" x14ac:dyDescent="0.2">
      <c r="S1074" s="1">
        <v>2966</v>
      </c>
    </row>
    <row r="1075" spans="19:19" x14ac:dyDescent="0.2">
      <c r="S1075" s="1">
        <v>2967</v>
      </c>
    </row>
    <row r="1076" spans="19:19" x14ac:dyDescent="0.2">
      <c r="S1076" s="1">
        <v>2968</v>
      </c>
    </row>
    <row r="1077" spans="19:19" x14ac:dyDescent="0.2">
      <c r="S1077" s="1">
        <v>2969</v>
      </c>
    </row>
    <row r="1078" spans="19:19" x14ac:dyDescent="0.2">
      <c r="S1078" s="1">
        <v>2970</v>
      </c>
    </row>
    <row r="1079" spans="19:19" x14ac:dyDescent="0.2">
      <c r="S1079" s="1">
        <v>2971</v>
      </c>
    </row>
    <row r="1080" spans="19:19" x14ac:dyDescent="0.2">
      <c r="S1080" s="1">
        <v>2972</v>
      </c>
    </row>
    <row r="1081" spans="19:19" x14ac:dyDescent="0.2">
      <c r="S1081" s="1">
        <v>2973</v>
      </c>
    </row>
    <row r="1082" spans="19:19" x14ac:dyDescent="0.2">
      <c r="S1082" s="1">
        <v>2974</v>
      </c>
    </row>
    <row r="1083" spans="19:19" x14ac:dyDescent="0.2">
      <c r="S1083" s="1">
        <v>2975</v>
      </c>
    </row>
    <row r="1084" spans="19:19" x14ac:dyDescent="0.2">
      <c r="S1084" s="1">
        <v>2976</v>
      </c>
    </row>
    <row r="1085" spans="19:19" x14ac:dyDescent="0.2">
      <c r="S1085" s="1">
        <v>2977</v>
      </c>
    </row>
    <row r="1086" spans="19:19" x14ac:dyDescent="0.2">
      <c r="S1086" s="1">
        <v>2978</v>
      </c>
    </row>
    <row r="1087" spans="19:19" x14ac:dyDescent="0.2">
      <c r="S1087" s="1">
        <v>2979</v>
      </c>
    </row>
    <row r="1088" spans="19:19" x14ac:dyDescent="0.2">
      <c r="S1088" s="1">
        <v>2980</v>
      </c>
    </row>
    <row r="1089" spans="19:19" x14ac:dyDescent="0.2">
      <c r="S1089" s="1">
        <v>2981</v>
      </c>
    </row>
    <row r="1090" spans="19:19" x14ac:dyDescent="0.2">
      <c r="S1090" s="1">
        <v>2982</v>
      </c>
    </row>
    <row r="1091" spans="19:19" x14ac:dyDescent="0.2">
      <c r="S1091" s="1">
        <v>2983</v>
      </c>
    </row>
    <row r="1092" spans="19:19" x14ac:dyDescent="0.2">
      <c r="S1092" s="1">
        <v>2984</v>
      </c>
    </row>
    <row r="1093" spans="19:19" x14ac:dyDescent="0.2">
      <c r="S1093" s="1">
        <v>2985</v>
      </c>
    </row>
    <row r="1094" spans="19:19" x14ac:dyDescent="0.2">
      <c r="S1094" s="1">
        <v>2986</v>
      </c>
    </row>
    <row r="1095" spans="19:19" x14ac:dyDescent="0.2">
      <c r="S1095" s="1">
        <v>2987</v>
      </c>
    </row>
    <row r="1096" spans="19:19" x14ac:dyDescent="0.2">
      <c r="S1096" s="1">
        <v>2988</v>
      </c>
    </row>
    <row r="1097" spans="19:19" x14ac:dyDescent="0.2">
      <c r="S1097" s="1">
        <v>2989</v>
      </c>
    </row>
    <row r="1098" spans="19:19" x14ac:dyDescent="0.2">
      <c r="S1098" s="1">
        <v>2990</v>
      </c>
    </row>
    <row r="1099" spans="19:19" x14ac:dyDescent="0.2">
      <c r="S1099" s="1">
        <v>2991</v>
      </c>
    </row>
    <row r="1100" spans="19:19" x14ac:dyDescent="0.2">
      <c r="S1100" s="1">
        <v>2992</v>
      </c>
    </row>
    <row r="1101" spans="19:19" x14ac:dyDescent="0.2">
      <c r="S1101" s="1">
        <v>2993</v>
      </c>
    </row>
    <row r="1102" spans="19:19" x14ac:dyDescent="0.2">
      <c r="S1102" s="1">
        <v>2994</v>
      </c>
    </row>
    <row r="1103" spans="19:19" x14ac:dyDescent="0.2">
      <c r="S1103" s="1">
        <v>2995</v>
      </c>
    </row>
    <row r="1104" spans="19:19" x14ac:dyDescent="0.2">
      <c r="S1104" s="1">
        <v>2996</v>
      </c>
    </row>
    <row r="1105" spans="19:19" x14ac:dyDescent="0.2">
      <c r="S1105" s="1">
        <v>2997</v>
      </c>
    </row>
    <row r="1106" spans="19:19" x14ac:dyDescent="0.2">
      <c r="S1106" s="1">
        <v>2998</v>
      </c>
    </row>
    <row r="1107" spans="19:19" x14ac:dyDescent="0.2">
      <c r="S1107" s="1">
        <v>2999</v>
      </c>
    </row>
    <row r="1108" spans="19:19" x14ac:dyDescent="0.2">
      <c r="S1108" s="1">
        <v>3000</v>
      </c>
    </row>
    <row r="1109" spans="19:19" x14ac:dyDescent="0.2">
      <c r="S1109" s="1">
        <v>3001</v>
      </c>
    </row>
    <row r="1110" spans="19:19" x14ac:dyDescent="0.2">
      <c r="S1110" s="1">
        <v>3002</v>
      </c>
    </row>
    <row r="1111" spans="19:19" x14ac:dyDescent="0.2">
      <c r="S1111" s="1">
        <v>3003</v>
      </c>
    </row>
    <row r="1112" spans="19:19" x14ac:dyDescent="0.2">
      <c r="S1112" s="1">
        <v>3004</v>
      </c>
    </row>
    <row r="1113" spans="19:19" x14ac:dyDescent="0.2">
      <c r="S1113" s="1">
        <v>3005</v>
      </c>
    </row>
    <row r="1114" spans="19:19" x14ac:dyDescent="0.2">
      <c r="S1114" s="1">
        <v>3006</v>
      </c>
    </row>
    <row r="1115" spans="19:19" x14ac:dyDescent="0.2">
      <c r="S1115" s="1">
        <v>3007</v>
      </c>
    </row>
    <row r="1116" spans="19:19" x14ac:dyDescent="0.2">
      <c r="S1116" s="1">
        <v>3008</v>
      </c>
    </row>
    <row r="1117" spans="19:19" x14ac:dyDescent="0.2">
      <c r="S1117" s="1">
        <v>3009</v>
      </c>
    </row>
    <row r="1118" spans="19:19" x14ac:dyDescent="0.2">
      <c r="S1118" s="1">
        <v>3010</v>
      </c>
    </row>
    <row r="1119" spans="19:19" x14ac:dyDescent="0.2">
      <c r="S1119" s="1">
        <v>3011</v>
      </c>
    </row>
    <row r="1120" spans="19:19" x14ac:dyDescent="0.2">
      <c r="S1120" s="1">
        <v>3012</v>
      </c>
    </row>
    <row r="1121" spans="19:19" x14ac:dyDescent="0.2">
      <c r="S1121" s="1">
        <v>3013</v>
      </c>
    </row>
    <row r="1122" spans="19:19" x14ac:dyDescent="0.2">
      <c r="S1122" s="1">
        <v>3014</v>
      </c>
    </row>
    <row r="1123" spans="19:19" x14ac:dyDescent="0.2">
      <c r="S1123" s="1">
        <v>3015</v>
      </c>
    </row>
    <row r="1124" spans="19:19" x14ac:dyDescent="0.2">
      <c r="S1124" s="1">
        <v>3016</v>
      </c>
    </row>
    <row r="1125" spans="19:19" x14ac:dyDescent="0.2">
      <c r="S1125" s="1">
        <v>3017</v>
      </c>
    </row>
    <row r="1126" spans="19:19" x14ac:dyDescent="0.2">
      <c r="S1126" s="1">
        <v>3018</v>
      </c>
    </row>
    <row r="1127" spans="19:19" x14ac:dyDescent="0.2">
      <c r="S1127" s="1">
        <v>3019</v>
      </c>
    </row>
    <row r="1128" spans="19:19" x14ac:dyDescent="0.2">
      <c r="S1128" s="1">
        <v>3020</v>
      </c>
    </row>
    <row r="1129" spans="19:19" x14ac:dyDescent="0.2">
      <c r="S1129" s="1">
        <v>3021</v>
      </c>
    </row>
    <row r="1130" spans="19:19" x14ac:dyDescent="0.2">
      <c r="S1130" s="1">
        <v>3022</v>
      </c>
    </row>
    <row r="1131" spans="19:19" x14ac:dyDescent="0.2">
      <c r="S1131" s="1">
        <v>3023</v>
      </c>
    </row>
    <row r="1132" spans="19:19" x14ac:dyDescent="0.2">
      <c r="S1132" s="1">
        <v>3024</v>
      </c>
    </row>
    <row r="1133" spans="19:19" x14ac:dyDescent="0.2">
      <c r="S1133" s="1">
        <v>3025</v>
      </c>
    </row>
    <row r="1134" spans="19:19" x14ac:dyDescent="0.2">
      <c r="S1134" s="1">
        <v>3026</v>
      </c>
    </row>
    <row r="1135" spans="19:19" x14ac:dyDescent="0.2">
      <c r="S1135" s="1">
        <v>3027</v>
      </c>
    </row>
    <row r="1136" spans="19:19" x14ac:dyDescent="0.2">
      <c r="S1136" s="1">
        <v>3028</v>
      </c>
    </row>
    <row r="1137" spans="19:19" x14ac:dyDescent="0.2">
      <c r="S1137" s="1">
        <v>3029</v>
      </c>
    </row>
    <row r="1138" spans="19:19" x14ac:dyDescent="0.2">
      <c r="S1138" s="1">
        <v>3030</v>
      </c>
    </row>
    <row r="1139" spans="19:19" x14ac:dyDescent="0.2">
      <c r="S1139" s="1">
        <v>3031</v>
      </c>
    </row>
    <row r="1140" spans="19:19" x14ac:dyDescent="0.2">
      <c r="S1140" s="1">
        <v>3032</v>
      </c>
    </row>
    <row r="1141" spans="19:19" x14ac:dyDescent="0.2">
      <c r="S1141" s="1">
        <v>3033</v>
      </c>
    </row>
    <row r="1142" spans="19:19" x14ac:dyDescent="0.2">
      <c r="S1142" s="1">
        <v>3034</v>
      </c>
    </row>
    <row r="1143" spans="19:19" x14ac:dyDescent="0.2">
      <c r="S1143" s="1">
        <v>3035</v>
      </c>
    </row>
    <row r="1144" spans="19:19" x14ac:dyDescent="0.2">
      <c r="S1144" s="1">
        <v>3036</v>
      </c>
    </row>
    <row r="1145" spans="19:19" x14ac:dyDescent="0.2">
      <c r="S1145" s="1">
        <v>3037</v>
      </c>
    </row>
    <row r="1146" spans="19:19" x14ac:dyDescent="0.2">
      <c r="S1146" s="1">
        <v>3038</v>
      </c>
    </row>
    <row r="1147" spans="19:19" x14ac:dyDescent="0.2">
      <c r="S1147" s="1">
        <v>3039</v>
      </c>
    </row>
    <row r="1148" spans="19:19" x14ac:dyDescent="0.2">
      <c r="S1148" s="1">
        <v>3040</v>
      </c>
    </row>
    <row r="1149" spans="19:19" x14ac:dyDescent="0.2">
      <c r="S1149" s="1">
        <v>3041</v>
      </c>
    </row>
    <row r="1150" spans="19:19" x14ac:dyDescent="0.2">
      <c r="S1150" s="1">
        <v>3042</v>
      </c>
    </row>
    <row r="1151" spans="19:19" x14ac:dyDescent="0.2">
      <c r="S1151" s="1">
        <v>3043</v>
      </c>
    </row>
    <row r="1152" spans="19:19" x14ac:dyDescent="0.2">
      <c r="S1152" s="1">
        <v>3044</v>
      </c>
    </row>
    <row r="1153" spans="19:19" x14ac:dyDescent="0.2">
      <c r="S1153" s="1">
        <v>3045</v>
      </c>
    </row>
    <row r="1154" spans="19:19" x14ac:dyDescent="0.2">
      <c r="S1154" s="1">
        <v>3046</v>
      </c>
    </row>
    <row r="1155" spans="19:19" x14ac:dyDescent="0.2">
      <c r="S1155" s="1">
        <v>3047</v>
      </c>
    </row>
    <row r="1156" spans="19:19" x14ac:dyDescent="0.2">
      <c r="S1156" s="1">
        <v>3048</v>
      </c>
    </row>
    <row r="1157" spans="19:19" x14ac:dyDescent="0.2">
      <c r="S1157" s="1">
        <v>3049</v>
      </c>
    </row>
    <row r="1158" spans="19:19" x14ac:dyDescent="0.2">
      <c r="S1158" s="1">
        <v>3050</v>
      </c>
    </row>
    <row r="1159" spans="19:19" x14ac:dyDescent="0.2">
      <c r="S1159" s="1">
        <v>3051</v>
      </c>
    </row>
    <row r="1160" spans="19:19" x14ac:dyDescent="0.2">
      <c r="S1160" s="1">
        <v>3052</v>
      </c>
    </row>
    <row r="1161" spans="19:19" x14ac:dyDescent="0.2">
      <c r="S1161" s="1">
        <v>3053</v>
      </c>
    </row>
    <row r="1162" spans="19:19" x14ac:dyDescent="0.2">
      <c r="S1162" s="1">
        <v>3054</v>
      </c>
    </row>
    <row r="1163" spans="19:19" x14ac:dyDescent="0.2">
      <c r="S1163" s="1">
        <v>3055</v>
      </c>
    </row>
    <row r="1164" spans="19:19" x14ac:dyDescent="0.2">
      <c r="S1164" s="1">
        <v>3056</v>
      </c>
    </row>
    <row r="1165" spans="19:19" x14ac:dyDescent="0.2">
      <c r="S1165" s="1">
        <v>3057</v>
      </c>
    </row>
    <row r="1166" spans="19:19" x14ac:dyDescent="0.2">
      <c r="S1166" s="1">
        <v>3058</v>
      </c>
    </row>
    <row r="1167" spans="19:19" x14ac:dyDescent="0.2">
      <c r="S1167" s="1">
        <v>3059</v>
      </c>
    </row>
    <row r="1168" spans="19:19" x14ac:dyDescent="0.2">
      <c r="S1168" s="1">
        <v>3060</v>
      </c>
    </row>
    <row r="1169" spans="19:19" x14ac:dyDescent="0.2">
      <c r="S1169" s="1">
        <v>3061</v>
      </c>
    </row>
    <row r="1170" spans="19:19" x14ac:dyDescent="0.2">
      <c r="S1170" s="1">
        <v>3062</v>
      </c>
    </row>
    <row r="1171" spans="19:19" x14ac:dyDescent="0.2">
      <c r="S1171" s="1">
        <v>3063</v>
      </c>
    </row>
    <row r="1172" spans="19:19" x14ac:dyDescent="0.2">
      <c r="S1172" s="1">
        <v>3064</v>
      </c>
    </row>
    <row r="1173" spans="19:19" x14ac:dyDescent="0.2">
      <c r="S1173" s="1">
        <v>3065</v>
      </c>
    </row>
    <row r="1174" spans="19:19" x14ac:dyDescent="0.2">
      <c r="S1174" s="1">
        <v>3066</v>
      </c>
    </row>
    <row r="1175" spans="19:19" x14ac:dyDescent="0.2">
      <c r="S1175" s="1">
        <v>3067</v>
      </c>
    </row>
    <row r="1176" spans="19:19" x14ac:dyDescent="0.2">
      <c r="S1176" s="1">
        <v>3068</v>
      </c>
    </row>
    <row r="1177" spans="19:19" x14ac:dyDescent="0.2">
      <c r="S1177" s="1">
        <v>3069</v>
      </c>
    </row>
    <row r="1178" spans="19:19" x14ac:dyDescent="0.2">
      <c r="S1178" s="1">
        <v>3070</v>
      </c>
    </row>
    <row r="1179" spans="19:19" x14ac:dyDescent="0.2">
      <c r="S1179" s="1">
        <v>3071</v>
      </c>
    </row>
    <row r="1180" spans="19:19" x14ac:dyDescent="0.2">
      <c r="S1180" s="1">
        <v>3072</v>
      </c>
    </row>
    <row r="1181" spans="19:19" x14ac:dyDescent="0.2">
      <c r="S1181" s="1">
        <v>3073</v>
      </c>
    </row>
    <row r="1182" spans="19:19" x14ac:dyDescent="0.2">
      <c r="S1182" s="1">
        <v>3074</v>
      </c>
    </row>
    <row r="1183" spans="19:19" x14ac:dyDescent="0.2">
      <c r="S1183" s="1">
        <v>3075</v>
      </c>
    </row>
    <row r="1184" spans="19:19" x14ac:dyDescent="0.2">
      <c r="S1184" s="1">
        <v>3076</v>
      </c>
    </row>
    <row r="1185" spans="19:19" x14ac:dyDescent="0.2">
      <c r="S1185" s="1">
        <v>3077</v>
      </c>
    </row>
    <row r="1186" spans="19:19" x14ac:dyDescent="0.2">
      <c r="S1186" s="1">
        <v>3078</v>
      </c>
    </row>
    <row r="1187" spans="19:19" x14ac:dyDescent="0.2">
      <c r="S1187" s="1">
        <v>3079</v>
      </c>
    </row>
    <row r="1188" spans="19:19" x14ac:dyDescent="0.2">
      <c r="S1188" s="1">
        <v>3080</v>
      </c>
    </row>
    <row r="1189" spans="19:19" x14ac:dyDescent="0.2">
      <c r="S1189" s="1">
        <v>3081</v>
      </c>
    </row>
    <row r="1190" spans="19:19" x14ac:dyDescent="0.2">
      <c r="S1190" s="1">
        <v>3082</v>
      </c>
    </row>
    <row r="1191" spans="19:19" x14ac:dyDescent="0.2">
      <c r="S1191" s="1">
        <v>3083</v>
      </c>
    </row>
    <row r="1192" spans="19:19" x14ac:dyDescent="0.2">
      <c r="S1192" s="1">
        <v>3084</v>
      </c>
    </row>
    <row r="1193" spans="19:19" x14ac:dyDescent="0.2">
      <c r="S1193" s="1">
        <v>3085</v>
      </c>
    </row>
    <row r="1194" spans="19:19" x14ac:dyDescent="0.2">
      <c r="S1194" s="1">
        <v>3086</v>
      </c>
    </row>
    <row r="1195" spans="19:19" x14ac:dyDescent="0.2">
      <c r="S1195" s="1">
        <v>3087</v>
      </c>
    </row>
    <row r="1196" spans="19:19" x14ac:dyDescent="0.2">
      <c r="S1196" s="1">
        <v>3088</v>
      </c>
    </row>
    <row r="1197" spans="19:19" x14ac:dyDescent="0.2">
      <c r="S1197" s="1">
        <v>3089</v>
      </c>
    </row>
    <row r="1198" spans="19:19" x14ac:dyDescent="0.2">
      <c r="S1198" s="1">
        <v>3090</v>
      </c>
    </row>
    <row r="1199" spans="19:19" x14ac:dyDescent="0.2">
      <c r="S1199" s="1">
        <v>3091</v>
      </c>
    </row>
    <row r="1200" spans="19:19" x14ac:dyDescent="0.2">
      <c r="S1200" s="1">
        <v>3092</v>
      </c>
    </row>
    <row r="1201" spans="19:19" x14ac:dyDescent="0.2">
      <c r="S1201" s="1">
        <v>3093</v>
      </c>
    </row>
    <row r="1202" spans="19:19" x14ac:dyDescent="0.2">
      <c r="S1202" s="1">
        <v>3094</v>
      </c>
    </row>
    <row r="1203" spans="19:19" x14ac:dyDescent="0.2">
      <c r="S1203" s="1">
        <v>3095</v>
      </c>
    </row>
    <row r="1204" spans="19:19" x14ac:dyDescent="0.2">
      <c r="S1204" s="1">
        <v>3096</v>
      </c>
    </row>
    <row r="1205" spans="19:19" x14ac:dyDescent="0.2">
      <c r="S1205" s="1">
        <v>3097</v>
      </c>
    </row>
    <row r="1206" spans="19:19" x14ac:dyDescent="0.2">
      <c r="S1206" s="1">
        <v>3098</v>
      </c>
    </row>
    <row r="1207" spans="19:19" x14ac:dyDescent="0.2">
      <c r="S1207" s="1">
        <v>3099</v>
      </c>
    </row>
    <row r="1208" spans="19:19" x14ac:dyDescent="0.2">
      <c r="S1208" s="1">
        <v>3100</v>
      </c>
    </row>
    <row r="1209" spans="19:19" x14ac:dyDescent="0.2">
      <c r="S1209" s="1">
        <v>3101</v>
      </c>
    </row>
    <row r="1210" spans="19:19" x14ac:dyDescent="0.2">
      <c r="S1210" s="1">
        <v>3102</v>
      </c>
    </row>
    <row r="1211" spans="19:19" x14ac:dyDescent="0.2">
      <c r="S1211" s="1">
        <v>3103</v>
      </c>
    </row>
    <row r="1212" spans="19:19" x14ac:dyDescent="0.2">
      <c r="S1212" s="1">
        <v>3104</v>
      </c>
    </row>
    <row r="1213" spans="19:19" x14ac:dyDescent="0.2">
      <c r="S1213" s="1">
        <v>3105</v>
      </c>
    </row>
    <row r="1214" spans="19:19" x14ac:dyDescent="0.2">
      <c r="S1214" s="1">
        <v>3106</v>
      </c>
    </row>
    <row r="1215" spans="19:19" x14ac:dyDescent="0.2">
      <c r="S1215" s="1">
        <v>3107</v>
      </c>
    </row>
    <row r="1216" spans="19:19" x14ac:dyDescent="0.2">
      <c r="S1216" s="1">
        <v>3108</v>
      </c>
    </row>
    <row r="1217" spans="19:19" x14ac:dyDescent="0.2">
      <c r="S1217" s="1">
        <v>3109</v>
      </c>
    </row>
    <row r="1218" spans="19:19" x14ac:dyDescent="0.2">
      <c r="S1218" s="1">
        <v>3110</v>
      </c>
    </row>
    <row r="1219" spans="19:19" x14ac:dyDescent="0.2">
      <c r="S1219" s="1">
        <v>3111</v>
      </c>
    </row>
    <row r="1220" spans="19:19" x14ac:dyDescent="0.2">
      <c r="S1220" s="1">
        <v>3112</v>
      </c>
    </row>
    <row r="1221" spans="19:19" x14ac:dyDescent="0.2">
      <c r="S1221" s="1">
        <v>3113</v>
      </c>
    </row>
    <row r="1222" spans="19:19" x14ac:dyDescent="0.2">
      <c r="S1222" s="1">
        <v>3114</v>
      </c>
    </row>
    <row r="1223" spans="19:19" x14ac:dyDescent="0.2">
      <c r="S1223" s="1">
        <v>3115</v>
      </c>
    </row>
    <row r="1224" spans="19:19" x14ac:dyDescent="0.2">
      <c r="S1224" s="1">
        <v>3116</v>
      </c>
    </row>
    <row r="1225" spans="19:19" x14ac:dyDescent="0.2">
      <c r="S1225" s="1">
        <v>3117</v>
      </c>
    </row>
    <row r="1226" spans="19:19" x14ac:dyDescent="0.2">
      <c r="S1226" s="1">
        <v>3118</v>
      </c>
    </row>
    <row r="1227" spans="19:19" x14ac:dyDescent="0.2">
      <c r="S1227" s="1">
        <v>3119</v>
      </c>
    </row>
    <row r="1228" spans="19:19" x14ac:dyDescent="0.2">
      <c r="S1228" s="1">
        <v>3120</v>
      </c>
    </row>
    <row r="1229" spans="19:19" x14ac:dyDescent="0.2">
      <c r="S1229" s="1">
        <v>3121</v>
      </c>
    </row>
    <row r="1230" spans="19:19" x14ac:dyDescent="0.2">
      <c r="S1230" s="1">
        <v>3122</v>
      </c>
    </row>
    <row r="1231" spans="19:19" x14ac:dyDescent="0.2">
      <c r="S1231" s="1">
        <v>3123</v>
      </c>
    </row>
    <row r="1232" spans="19:19" x14ac:dyDescent="0.2">
      <c r="S1232" s="1">
        <v>3124</v>
      </c>
    </row>
    <row r="1233" spans="19:19" x14ac:dyDescent="0.2">
      <c r="S1233" s="1">
        <v>3125</v>
      </c>
    </row>
    <row r="1234" spans="19:19" x14ac:dyDescent="0.2">
      <c r="S1234" s="1">
        <v>3126</v>
      </c>
    </row>
    <row r="1235" spans="19:19" x14ac:dyDescent="0.2">
      <c r="S1235" s="1">
        <v>3127</v>
      </c>
    </row>
    <row r="1236" spans="19:19" x14ac:dyDescent="0.2">
      <c r="S1236" s="1">
        <v>3128</v>
      </c>
    </row>
    <row r="1237" spans="19:19" x14ac:dyDescent="0.2">
      <c r="S1237" s="1">
        <v>3129</v>
      </c>
    </row>
    <row r="1238" spans="19:19" x14ac:dyDescent="0.2">
      <c r="S1238" s="1">
        <v>3130</v>
      </c>
    </row>
    <row r="1239" spans="19:19" x14ac:dyDescent="0.2">
      <c r="S1239" s="1">
        <v>3131</v>
      </c>
    </row>
    <row r="1240" spans="19:19" x14ac:dyDescent="0.2">
      <c r="S1240" s="1">
        <v>3132</v>
      </c>
    </row>
    <row r="1241" spans="19:19" x14ac:dyDescent="0.2">
      <c r="S1241" s="1">
        <v>3133</v>
      </c>
    </row>
    <row r="1242" spans="19:19" x14ac:dyDescent="0.2">
      <c r="S1242" s="1">
        <v>3134</v>
      </c>
    </row>
    <row r="1243" spans="19:19" x14ac:dyDescent="0.2">
      <c r="S1243" s="1">
        <v>3135</v>
      </c>
    </row>
    <row r="1244" spans="19:19" x14ac:dyDescent="0.2">
      <c r="S1244" s="1">
        <v>3136</v>
      </c>
    </row>
    <row r="1245" spans="19:19" x14ac:dyDescent="0.2">
      <c r="S1245" s="1">
        <v>3137</v>
      </c>
    </row>
    <row r="1246" spans="19:19" x14ac:dyDescent="0.2">
      <c r="S1246" s="1">
        <v>3138</v>
      </c>
    </row>
    <row r="1247" spans="19:19" x14ac:dyDescent="0.2">
      <c r="S1247" s="1">
        <v>3139</v>
      </c>
    </row>
    <row r="1248" spans="19:19" x14ac:dyDescent="0.2">
      <c r="S1248" s="1">
        <v>3140</v>
      </c>
    </row>
    <row r="1249" spans="19:19" x14ac:dyDescent="0.2">
      <c r="S1249" s="1">
        <v>3141</v>
      </c>
    </row>
    <row r="1250" spans="19:19" x14ac:dyDescent="0.2">
      <c r="S1250" s="1">
        <v>3142</v>
      </c>
    </row>
    <row r="1251" spans="19:19" x14ac:dyDescent="0.2">
      <c r="S1251" s="1">
        <v>3143</v>
      </c>
    </row>
    <row r="1252" spans="19:19" x14ac:dyDescent="0.2">
      <c r="S1252" s="1">
        <v>3144</v>
      </c>
    </row>
    <row r="1253" spans="19:19" x14ac:dyDescent="0.2">
      <c r="S1253" s="1">
        <v>3145</v>
      </c>
    </row>
    <row r="1254" spans="19:19" x14ac:dyDescent="0.2">
      <c r="S1254" s="1">
        <v>3146</v>
      </c>
    </row>
    <row r="1255" spans="19:19" x14ac:dyDescent="0.2">
      <c r="S1255" s="1">
        <v>3147</v>
      </c>
    </row>
    <row r="1256" spans="19:19" x14ac:dyDescent="0.2">
      <c r="S1256" s="1">
        <v>3148</v>
      </c>
    </row>
    <row r="1257" spans="19:19" x14ac:dyDescent="0.2">
      <c r="S1257" s="1">
        <v>3149</v>
      </c>
    </row>
    <row r="1258" spans="19:19" x14ac:dyDescent="0.2">
      <c r="S1258" s="1">
        <v>3150</v>
      </c>
    </row>
    <row r="1259" spans="19:19" x14ac:dyDescent="0.2">
      <c r="S1259" s="1">
        <v>3151</v>
      </c>
    </row>
    <row r="1260" spans="19:19" x14ac:dyDescent="0.2">
      <c r="S1260" s="1">
        <v>3152</v>
      </c>
    </row>
    <row r="1261" spans="19:19" x14ac:dyDescent="0.2">
      <c r="S1261" s="1">
        <v>3153</v>
      </c>
    </row>
    <row r="1262" spans="19:19" x14ac:dyDescent="0.2">
      <c r="S1262" s="1">
        <v>3154</v>
      </c>
    </row>
    <row r="1263" spans="19:19" x14ac:dyDescent="0.2">
      <c r="S1263" s="1">
        <v>3155</v>
      </c>
    </row>
    <row r="1264" spans="19:19" x14ac:dyDescent="0.2">
      <c r="S1264" s="1">
        <v>3156</v>
      </c>
    </row>
    <row r="1265" spans="19:19" x14ac:dyDescent="0.2">
      <c r="S1265" s="1">
        <v>3157</v>
      </c>
    </row>
    <row r="1266" spans="19:19" x14ac:dyDescent="0.2">
      <c r="S1266" s="1">
        <v>3158</v>
      </c>
    </row>
    <row r="1267" spans="19:19" x14ac:dyDescent="0.2">
      <c r="S1267" s="1">
        <v>3159</v>
      </c>
    </row>
    <row r="1268" spans="19:19" x14ac:dyDescent="0.2">
      <c r="S1268" s="1">
        <v>3160</v>
      </c>
    </row>
    <row r="1269" spans="19:19" x14ac:dyDescent="0.2">
      <c r="S1269" s="1">
        <v>3161</v>
      </c>
    </row>
    <row r="1270" spans="19:19" x14ac:dyDescent="0.2">
      <c r="S1270" s="1">
        <v>3162</v>
      </c>
    </row>
    <row r="1271" spans="19:19" x14ac:dyDescent="0.2">
      <c r="S1271" s="1">
        <v>3163</v>
      </c>
    </row>
    <row r="1272" spans="19:19" x14ac:dyDescent="0.2">
      <c r="S1272" s="1">
        <v>3164</v>
      </c>
    </row>
    <row r="1273" spans="19:19" x14ac:dyDescent="0.2">
      <c r="S1273" s="1">
        <v>3165</v>
      </c>
    </row>
    <row r="1274" spans="19:19" x14ac:dyDescent="0.2">
      <c r="S1274" s="1">
        <v>3166</v>
      </c>
    </row>
    <row r="1275" spans="19:19" x14ac:dyDescent="0.2">
      <c r="S1275" s="1">
        <v>3167</v>
      </c>
    </row>
    <row r="1276" spans="19:19" x14ac:dyDescent="0.2">
      <c r="S1276" s="1">
        <v>3168</v>
      </c>
    </row>
    <row r="1277" spans="19:19" x14ac:dyDescent="0.2">
      <c r="S1277" s="1">
        <v>3169</v>
      </c>
    </row>
    <row r="1278" spans="19:19" x14ac:dyDescent="0.2">
      <c r="S1278" s="1">
        <v>3170</v>
      </c>
    </row>
    <row r="1279" spans="19:19" x14ac:dyDescent="0.2">
      <c r="S1279" s="1">
        <v>3171</v>
      </c>
    </row>
    <row r="1280" spans="19:19" x14ac:dyDescent="0.2">
      <c r="S1280" s="1">
        <v>3172</v>
      </c>
    </row>
    <row r="1281" spans="19:19" x14ac:dyDescent="0.2">
      <c r="S1281" s="1">
        <v>3173</v>
      </c>
    </row>
    <row r="1282" spans="19:19" x14ac:dyDescent="0.2">
      <c r="S1282" s="1">
        <v>3174</v>
      </c>
    </row>
    <row r="1283" spans="19:19" x14ac:dyDescent="0.2">
      <c r="S1283" s="1">
        <v>3175</v>
      </c>
    </row>
    <row r="1284" spans="19:19" x14ac:dyDescent="0.2">
      <c r="S1284" s="1">
        <v>3176</v>
      </c>
    </row>
    <row r="1285" spans="19:19" x14ac:dyDescent="0.2">
      <c r="S1285" s="1">
        <v>3177</v>
      </c>
    </row>
    <row r="1286" spans="19:19" x14ac:dyDescent="0.2">
      <c r="S1286" s="1">
        <v>3178</v>
      </c>
    </row>
    <row r="1287" spans="19:19" x14ac:dyDescent="0.2">
      <c r="S1287" s="1">
        <v>3179</v>
      </c>
    </row>
    <row r="1288" spans="19:19" x14ac:dyDescent="0.2">
      <c r="S1288" s="1">
        <v>3180</v>
      </c>
    </row>
    <row r="1289" spans="19:19" x14ac:dyDescent="0.2">
      <c r="S1289" s="1">
        <v>3181</v>
      </c>
    </row>
    <row r="1290" spans="19:19" x14ac:dyDescent="0.2">
      <c r="S1290" s="1">
        <v>3182</v>
      </c>
    </row>
    <row r="1291" spans="19:19" x14ac:dyDescent="0.2">
      <c r="S1291" s="1">
        <v>3183</v>
      </c>
    </row>
    <row r="1292" spans="19:19" x14ac:dyDescent="0.2">
      <c r="S1292" s="1">
        <v>3184</v>
      </c>
    </row>
    <row r="1293" spans="19:19" x14ac:dyDescent="0.2">
      <c r="S1293" s="1">
        <v>3185</v>
      </c>
    </row>
    <row r="1294" spans="19:19" x14ac:dyDescent="0.2">
      <c r="S1294" s="1">
        <v>3186</v>
      </c>
    </row>
    <row r="1295" spans="19:19" x14ac:dyDescent="0.2">
      <c r="S1295" s="1">
        <v>3187</v>
      </c>
    </row>
    <row r="1296" spans="19:19" x14ac:dyDescent="0.2">
      <c r="S1296" s="1">
        <v>3188</v>
      </c>
    </row>
    <row r="1297" spans="19:19" x14ac:dyDescent="0.2">
      <c r="S1297" s="1">
        <v>3189</v>
      </c>
    </row>
    <row r="1298" spans="19:19" x14ac:dyDescent="0.2">
      <c r="S1298" s="1">
        <v>3190</v>
      </c>
    </row>
    <row r="1299" spans="19:19" x14ac:dyDescent="0.2">
      <c r="S1299" s="1">
        <v>3191</v>
      </c>
    </row>
    <row r="1300" spans="19:19" x14ac:dyDescent="0.2">
      <c r="S1300" s="1">
        <v>3192</v>
      </c>
    </row>
    <row r="1301" spans="19:19" x14ac:dyDescent="0.2">
      <c r="S1301" s="1">
        <v>3193</v>
      </c>
    </row>
    <row r="1302" spans="19:19" x14ac:dyDescent="0.2">
      <c r="S1302" s="1">
        <v>3194</v>
      </c>
    </row>
    <row r="1303" spans="19:19" x14ac:dyDescent="0.2">
      <c r="S1303" s="1">
        <v>3195</v>
      </c>
    </row>
    <row r="1304" spans="19:19" x14ac:dyDescent="0.2">
      <c r="S1304" s="1">
        <v>3196</v>
      </c>
    </row>
    <row r="1305" spans="19:19" x14ac:dyDescent="0.2">
      <c r="S1305" s="1">
        <v>3197</v>
      </c>
    </row>
    <row r="1306" spans="19:19" x14ac:dyDescent="0.2">
      <c r="S1306" s="1">
        <v>3198</v>
      </c>
    </row>
    <row r="1307" spans="19:19" x14ac:dyDescent="0.2">
      <c r="S1307" s="1">
        <v>3199</v>
      </c>
    </row>
    <row r="1308" spans="19:19" x14ac:dyDescent="0.2">
      <c r="S1308" s="1">
        <v>3200</v>
      </c>
    </row>
  </sheetData>
  <sheetProtection algorithmName="SHA-512" hashValue="jVCZkcFIOk4LqDg9ZDyyVggCH/2hOyzsyHw8KeLFlXowAJTdxM/fyE9LK3Wndm/JCde98COXlK9K7KXHHFUE5Q==" saltValue="XsJvAH7l6e+Ru6iOwVckFg==" spinCount="100000" sheet="1" objects="1" scenarios="1" sort="0" autoFilter="0"/>
  <protectedRanges>
    <protectedRange sqref="I5:I9" name="gegevens"/>
  </protectedRanges>
  <mergeCells count="45">
    <mergeCell ref="A54:B54"/>
    <mergeCell ref="A55:B55"/>
    <mergeCell ref="A50:D50"/>
    <mergeCell ref="A51:D51"/>
    <mergeCell ref="A38:B38"/>
    <mergeCell ref="A47:B47"/>
    <mergeCell ref="A46:B46"/>
    <mergeCell ref="A44:B44"/>
    <mergeCell ref="A45:B45"/>
    <mergeCell ref="A43:B43"/>
    <mergeCell ref="A41:B41"/>
    <mergeCell ref="A42:B42"/>
    <mergeCell ref="A39:B39"/>
    <mergeCell ref="A40:B40"/>
    <mergeCell ref="A48:D48"/>
    <mergeCell ref="A49:D49"/>
    <mergeCell ref="A27:B27"/>
    <mergeCell ref="A33:B33"/>
    <mergeCell ref="A35:B35"/>
    <mergeCell ref="A36:B36"/>
    <mergeCell ref="A37:B37"/>
    <mergeCell ref="A34:B34"/>
    <mergeCell ref="A29:B29"/>
    <mergeCell ref="A30:B30"/>
    <mergeCell ref="A28:B28"/>
    <mergeCell ref="A32:B32"/>
    <mergeCell ref="A31:B31"/>
    <mergeCell ref="A3:B3"/>
    <mergeCell ref="D5:E5"/>
    <mergeCell ref="D6:E6"/>
    <mergeCell ref="D7:E7"/>
    <mergeCell ref="A26:B26"/>
    <mergeCell ref="D9:E9"/>
    <mergeCell ref="B16:C17"/>
    <mergeCell ref="D14:E14"/>
    <mergeCell ref="D12:E12"/>
    <mergeCell ref="D8:E8"/>
    <mergeCell ref="D11:E11"/>
    <mergeCell ref="D10:E10"/>
    <mergeCell ref="I21:I22"/>
    <mergeCell ref="A22:B22"/>
    <mergeCell ref="B20:B21"/>
    <mergeCell ref="A25:B25"/>
    <mergeCell ref="A23:B23"/>
    <mergeCell ref="A24:B24"/>
  </mergeCells>
  <phoneticPr fontId="0" type="noConversion"/>
  <dataValidations disablePrompts="1" count="7">
    <dataValidation type="list" allowBlank="1" showInputMessage="1" showErrorMessage="1" sqref="I7" xr:uid="{00000000-0002-0000-0700-000000000000}">
      <formula1>$M$9:$M$11</formula1>
    </dataValidation>
    <dataValidation type="list" allowBlank="1" showInputMessage="1" showErrorMessage="1" sqref="I5" xr:uid="{00000000-0002-0000-0700-000001000000}">
      <formula1>$Q$7:$Q$40</formula1>
    </dataValidation>
    <dataValidation type="list" allowBlank="1" showInputMessage="1" showErrorMessage="1" sqref="I8" xr:uid="{00000000-0002-0000-0700-000002000000}">
      <formula1>$O$9:$O$11</formula1>
    </dataValidation>
    <dataValidation type="list" allowBlank="1" showInputMessage="1" showErrorMessage="1" sqref="I9" xr:uid="{00000000-0002-0000-0700-000003000000}">
      <formula1>$M$17:$M$19</formula1>
    </dataValidation>
    <dataValidation type="list" allowBlank="1" showInputMessage="1" showErrorMessage="1" sqref="I10" xr:uid="{00000000-0002-0000-0700-000004000000}">
      <formula1>$M$25:$M$27</formula1>
    </dataValidation>
    <dataValidation type="list" allowBlank="1" showInputMessage="1" showErrorMessage="1" sqref="I11" xr:uid="{00000000-0002-0000-0700-000005000000}">
      <formula1>$M$6:$M$8</formula1>
    </dataValidation>
    <dataValidation type="list" allowBlank="1" showInputMessage="1" showErrorMessage="1" sqref="I6" xr:uid="{00000000-0002-0000-0700-000006000000}">
      <formula1>$S$7:$S$1311</formula1>
    </dataValidation>
  </dataValidations>
  <hyperlinks>
    <hyperlink ref="I17" location="'Schema overzicht'!A1" display="'Schema overzicht'!A1" xr:uid="{00000000-0004-0000-07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52" r:id="rId4" name="Button 60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" name="Button 61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11.42578125" style="31" hidden="1" customWidth="1"/>
    <col min="7" max="7" width="16.42578125" style="31" hidden="1" customWidth="1"/>
    <col min="8" max="8" width="15.5703125" style="32" hidden="1" customWidth="1"/>
    <col min="9" max="9" width="35.7109375" style="31" customWidth="1"/>
    <col min="10" max="13" width="9.140625" style="1" hidden="1" customWidth="1"/>
    <col min="14" max="14" width="24.28515625" style="1" hidden="1" customWidth="1"/>
    <col min="15" max="15" width="22.85546875" style="1" hidden="1" customWidth="1"/>
    <col min="16" max="16" width="21.140625" style="1" hidden="1" customWidth="1"/>
    <col min="17" max="17" width="5" style="1" hidden="1" customWidth="1"/>
    <col min="18" max="18" width="14.5703125" style="1" hidden="1" customWidth="1"/>
    <col min="19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2" t="s">
        <v>22</v>
      </c>
      <c r="B1" s="53"/>
      <c r="C1" s="53"/>
      <c r="D1" s="53"/>
      <c r="E1" s="54"/>
      <c r="F1" s="55"/>
      <c r="G1" s="56"/>
      <c r="H1" s="56"/>
      <c r="I1" s="57" t="s">
        <v>11</v>
      </c>
      <c r="M1" s="5"/>
      <c r="O1" s="6" t="s">
        <v>9</v>
      </c>
      <c r="P1" s="6"/>
      <c r="Q1" s="6"/>
    </row>
    <row r="2" spans="1:20" ht="16.5" customHeight="1" x14ac:dyDescent="0.2">
      <c r="A2" s="58"/>
      <c r="E2" s="59"/>
      <c r="F2" s="59"/>
      <c r="H2" s="31"/>
      <c r="I2" s="144" t="str">
        <f>IF(OR(I5&lt;=0,I6&gt;3200,I6&lt;1900,NOT(OR(I7="kruk",I7="cilinder")),NOT(OR(I8=90,I8=180)),AND(I8=180,NOT(OR(I9="vlak",I9="negge"))),NOT(OR(I10="krukgarnituur",I10="knopgarnituur")),NOT(OR(I11="grijs",I11="zwart"))),"Foutieve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65"/>
      <c r="B3" s="265"/>
      <c r="C3" s="62"/>
      <c r="E3" s="63" t="s">
        <v>8</v>
      </c>
      <c r="F3" s="63"/>
      <c r="H3" s="31"/>
      <c r="I3" s="64" t="str">
        <f>'Schema overzicht'!A1</f>
        <v>versie 2024/01 - 01 01 2024</v>
      </c>
      <c r="M3" s="6"/>
      <c r="O3" s="8" t="s">
        <v>53</v>
      </c>
      <c r="P3" s="6"/>
      <c r="Q3" s="6"/>
    </row>
    <row r="4" spans="1:20" ht="16.5" customHeight="1" thickBot="1" x14ac:dyDescent="0.25">
      <c r="A4" s="61"/>
      <c r="B4" s="61"/>
      <c r="C4" s="62"/>
      <c r="E4" s="63"/>
      <c r="F4" s="63"/>
      <c r="H4" s="31"/>
      <c r="I4" s="186" t="s">
        <v>56</v>
      </c>
      <c r="M4" s="6"/>
      <c r="P4" s="6"/>
      <c r="Q4" s="6"/>
    </row>
    <row r="5" spans="1:20" ht="16.5" customHeight="1" x14ac:dyDescent="0.2">
      <c r="A5" s="66"/>
      <c r="B5" s="67"/>
      <c r="C5" s="68"/>
      <c r="D5" s="333" t="s">
        <v>57</v>
      </c>
      <c r="E5" s="334"/>
      <c r="F5" s="104"/>
      <c r="G5" s="105"/>
      <c r="H5" s="105"/>
      <c r="I5" s="10" t="s">
        <v>49</v>
      </c>
      <c r="M5" s="6"/>
      <c r="P5" s="6"/>
      <c r="Q5" s="6"/>
    </row>
    <row r="6" spans="1:20" ht="16.5" customHeight="1" x14ac:dyDescent="0.2">
      <c r="A6" s="66"/>
      <c r="B6" s="66"/>
      <c r="C6" s="68"/>
      <c r="D6" s="335" t="s">
        <v>63</v>
      </c>
      <c r="E6" s="336"/>
      <c r="F6" s="30"/>
      <c r="H6" s="31"/>
      <c r="I6" s="11" t="s">
        <v>50</v>
      </c>
      <c r="M6" s="6"/>
      <c r="N6" s="7" t="s">
        <v>54</v>
      </c>
      <c r="P6" s="3"/>
      <c r="Q6" s="3"/>
    </row>
    <row r="7" spans="1:20" ht="16.5" customHeight="1" x14ac:dyDescent="0.2">
      <c r="A7" s="66"/>
      <c r="B7" s="66"/>
      <c r="C7" s="68"/>
      <c r="D7" s="335" t="s">
        <v>58</v>
      </c>
      <c r="E7" s="326"/>
      <c r="F7" s="32"/>
      <c r="H7" s="31"/>
      <c r="I7" s="11" t="s">
        <v>52</v>
      </c>
      <c r="N7" s="7" t="s">
        <v>39</v>
      </c>
      <c r="R7" s="7" t="s">
        <v>49</v>
      </c>
      <c r="T7" s="7" t="s">
        <v>50</v>
      </c>
    </row>
    <row r="8" spans="1:20" ht="16.5" customHeight="1" x14ac:dyDescent="0.2">
      <c r="A8" s="66"/>
      <c r="B8" s="66"/>
      <c r="C8" s="68"/>
      <c r="D8" s="335" t="s">
        <v>60</v>
      </c>
      <c r="E8" s="336"/>
      <c r="F8" s="32"/>
      <c r="H8" s="31"/>
      <c r="I8" s="11" t="s">
        <v>51</v>
      </c>
      <c r="N8" s="7" t="s">
        <v>76</v>
      </c>
      <c r="R8" s="1">
        <v>1</v>
      </c>
      <c r="T8" s="1">
        <v>1900</v>
      </c>
    </row>
    <row r="9" spans="1:20" ht="16.5" customHeight="1" thickBot="1" x14ac:dyDescent="0.25">
      <c r="A9" s="66"/>
      <c r="B9" s="74"/>
      <c r="C9" s="68"/>
      <c r="D9" s="325" t="str">
        <f>IF(I8=180,"Situatie links (vlak/negge)","")</f>
        <v/>
      </c>
      <c r="E9" s="326"/>
      <c r="F9" s="106"/>
      <c r="G9" s="35"/>
      <c r="H9" s="35"/>
      <c r="I9" s="11"/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76"/>
      <c r="B10" s="68"/>
      <c r="C10" s="68"/>
      <c r="D10" s="335" t="s">
        <v>69</v>
      </c>
      <c r="E10" s="336"/>
      <c r="F10" s="107"/>
      <c r="G10" s="108"/>
      <c r="H10" s="105"/>
      <c r="I10" s="78" t="s">
        <v>55</v>
      </c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thickBot="1" x14ac:dyDescent="0.25">
      <c r="A11" s="76"/>
      <c r="B11" s="68"/>
      <c r="C11" s="68"/>
      <c r="D11" s="339" t="s">
        <v>77</v>
      </c>
      <c r="E11" s="340"/>
      <c r="F11" s="34"/>
      <c r="H11" s="31"/>
      <c r="I11" s="18" t="s">
        <v>54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x14ac:dyDescent="0.2">
      <c r="A12" s="76"/>
      <c r="B12" s="68"/>
      <c r="C12" s="68"/>
      <c r="D12" s="345"/>
      <c r="E12" s="346"/>
      <c r="F12" s="36"/>
      <c r="H12" s="31"/>
      <c r="I12" s="79"/>
      <c r="N12" s="7"/>
      <c r="R12" s="1">
        <v>5</v>
      </c>
      <c r="T12" s="1">
        <v>1904</v>
      </c>
    </row>
    <row r="13" spans="1:20" ht="16.5" customHeight="1" x14ac:dyDescent="0.2">
      <c r="A13" s="76"/>
      <c r="B13" s="68"/>
      <c r="C13" s="68"/>
      <c r="D13" s="160"/>
      <c r="E13" s="161"/>
      <c r="F13" s="36"/>
      <c r="H13" s="31"/>
      <c r="I13" s="79"/>
      <c r="N13" s="7"/>
      <c r="R13" s="1">
        <v>6</v>
      </c>
      <c r="T13" s="1">
        <v>1905</v>
      </c>
    </row>
    <row r="14" spans="1:20" ht="16.5" customHeight="1" thickBot="1" x14ac:dyDescent="0.25">
      <c r="A14" s="80"/>
      <c r="B14" s="68"/>
      <c r="C14" s="68"/>
      <c r="D14" s="304"/>
      <c r="E14" s="305"/>
      <c r="F14" s="33"/>
      <c r="I14" s="79"/>
      <c r="N14" s="7" t="s">
        <v>54</v>
      </c>
      <c r="R14" s="1">
        <v>7</v>
      </c>
      <c r="T14" s="1">
        <v>1906</v>
      </c>
    </row>
    <row r="15" spans="1:20" ht="16.5" customHeight="1" x14ac:dyDescent="0.2">
      <c r="A15" s="76"/>
      <c r="B15" s="81" t="str">
        <f>IF(OR(NOT(B16=""),NOT(B18=""),NOT(B19="")),"Opmerkingen","")</f>
        <v>Opmerkingen</v>
      </c>
      <c r="C15" s="82"/>
      <c r="D15" s="151"/>
      <c r="E15" s="159"/>
      <c r="N15" s="1" t="s">
        <v>38</v>
      </c>
      <c r="R15" s="1">
        <v>8</v>
      </c>
      <c r="T15" s="1">
        <v>1907</v>
      </c>
    </row>
    <row r="16" spans="1:20" ht="16.5" customHeight="1" x14ac:dyDescent="0.2">
      <c r="A16" s="76"/>
      <c r="B16" s="286" t="str">
        <f>IF(I5&gt;0,"U dient de handleiding te volgen om aan de HMB garantie eisen te kunnen voldoen","")</f>
        <v>U dient de handleiding te volgen om aan de HMB garantie eisen te kunnen voldoen</v>
      </c>
      <c r="C16" s="287"/>
      <c r="D16" s="147"/>
      <c r="E16" s="147"/>
      <c r="F16" s="34"/>
      <c r="H16" s="31"/>
      <c r="I16" s="21"/>
      <c r="N16" s="1" t="s">
        <v>39</v>
      </c>
      <c r="R16" s="1">
        <v>9</v>
      </c>
      <c r="T16" s="1">
        <v>1908</v>
      </c>
    </row>
    <row r="17" spans="1:20" ht="16.5" customHeight="1" thickBot="1" x14ac:dyDescent="0.25">
      <c r="A17" s="76"/>
      <c r="B17" s="286"/>
      <c r="C17" s="287"/>
      <c r="D17" s="147"/>
      <c r="E17" s="148"/>
      <c r="F17" s="34"/>
      <c r="H17" s="31"/>
      <c r="I17" s="229" t="s">
        <v>23</v>
      </c>
      <c r="R17" s="1">
        <v>10</v>
      </c>
      <c r="T17" s="1">
        <v>1909</v>
      </c>
    </row>
    <row r="18" spans="1:20" ht="16.5" customHeight="1" x14ac:dyDescent="0.2">
      <c r="A18" s="76"/>
      <c r="B18" s="142" t="str">
        <f>IF(I5&gt;0,"Max. 60kg per deur","")</f>
        <v>Max. 60kg per deur</v>
      </c>
      <c r="C18" s="143"/>
      <c r="D18" s="47"/>
      <c r="E18" s="149"/>
      <c r="F18" s="40"/>
      <c r="H18" s="31"/>
      <c r="I18" s="89"/>
      <c r="N18" s="1" t="s">
        <v>40</v>
      </c>
      <c r="R18" s="1">
        <v>11</v>
      </c>
      <c r="T18" s="1">
        <v>1910</v>
      </c>
    </row>
    <row r="19" spans="1:20" ht="16.5" customHeight="1" x14ac:dyDescent="0.2">
      <c r="A19" s="80"/>
      <c r="B19" s="142" t="str">
        <f>IF(I5&gt;0,"Max. 930mm per deur","")</f>
        <v>Max. 930mm per deur</v>
      </c>
      <c r="C19" s="143"/>
      <c r="D19" s="47"/>
      <c r="E19" s="47"/>
      <c r="F19" s="40"/>
      <c r="H19" s="31"/>
      <c r="I19" s="90"/>
      <c r="N19" s="1" t="s">
        <v>41</v>
      </c>
      <c r="R19" s="1">
        <v>12</v>
      </c>
      <c r="T19" s="1">
        <v>1911</v>
      </c>
    </row>
    <row r="20" spans="1:20" ht="16.5" customHeight="1" thickBot="1" x14ac:dyDescent="0.25">
      <c r="A20" s="80"/>
      <c r="B20" s="257"/>
      <c r="C20" s="87"/>
      <c r="D20" s="152"/>
      <c r="E20" s="150"/>
      <c r="H20" s="31"/>
      <c r="I20" s="91"/>
      <c r="R20" s="1">
        <v>13</v>
      </c>
      <c r="T20" s="1">
        <v>1912</v>
      </c>
    </row>
    <row r="21" spans="1:20" ht="16.5" customHeight="1" thickBot="1" x14ac:dyDescent="0.25">
      <c r="A21" s="92"/>
      <c r="B21" s="258"/>
      <c r="C21" s="93"/>
      <c r="D21" s="153"/>
      <c r="E21" s="49"/>
      <c r="F21" s="49"/>
      <c r="G21" s="49"/>
      <c r="H21" s="49"/>
      <c r="I21" s="275" t="s">
        <v>4</v>
      </c>
      <c r="N21" s="7"/>
      <c r="R21" s="1">
        <v>14</v>
      </c>
      <c r="T21" s="1">
        <v>1913</v>
      </c>
    </row>
    <row r="22" spans="1:20" ht="16.5" customHeight="1" thickBot="1" x14ac:dyDescent="0.25">
      <c r="A22" s="267" t="s">
        <v>7</v>
      </c>
      <c r="B22" s="344"/>
      <c r="C22" s="94"/>
      <c r="D22" s="95"/>
      <c r="E22" s="96" t="s">
        <v>0</v>
      </c>
      <c r="F22" s="97"/>
      <c r="G22" s="98" t="s">
        <v>2</v>
      </c>
      <c r="H22" s="99" t="s">
        <v>3</v>
      </c>
      <c r="I22" s="341"/>
      <c r="N22" s="7"/>
      <c r="R22" s="1">
        <v>15</v>
      </c>
      <c r="T22" s="1">
        <v>1914</v>
      </c>
    </row>
    <row r="23" spans="1:20" ht="16.5" customHeight="1" x14ac:dyDescent="0.2">
      <c r="A23" s="266" t="str">
        <f>VLOOKUP(F23,Onderdelenlijst!A:C,2,FALSE)</f>
        <v>Mps Cilinderbediend (vpl1700/dm55/pc72)</v>
      </c>
      <c r="B23" s="262"/>
      <c r="C23" s="38"/>
      <c r="D23" s="37"/>
      <c r="E23" s="22" t="str">
        <f>IF(I23&gt;0,"* 500290 *","500290")</f>
        <v>500290</v>
      </c>
      <c r="F23" s="22">
        <v>500290</v>
      </c>
      <c r="G23" s="205">
        <f>VLOOKUP(F23,Onderdelenlijst!$A$3:$C$70,3,FALSE)</f>
        <v>189.6</v>
      </c>
      <c r="H23" s="183">
        <f t="shared" ref="H23:H49" si="0">I23*G23</f>
        <v>0</v>
      </c>
      <c r="I23" s="199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66" t="str">
        <f>VLOOKUP(F24,Onderdelenlijst!A:C,2,FALSE)</f>
        <v>Mps Cilinderbediend (vpl1950/dm55/pc72)</v>
      </c>
      <c r="B24" s="262"/>
      <c r="C24" s="28"/>
      <c r="D24" s="28"/>
      <c r="E24" s="25" t="str">
        <f>IF(I24&gt;0,"* 500310 *","500310")</f>
        <v>500310</v>
      </c>
      <c r="F24" s="25">
        <v>500310</v>
      </c>
      <c r="G24" s="206">
        <f>VLOOKUP(F24,Onderdelenlijst!$A$3:$C$70,3,FALSE)</f>
        <v>189.6</v>
      </c>
      <c r="H24" s="184">
        <f t="shared" si="0"/>
        <v>0</v>
      </c>
      <c r="I24" s="225">
        <f>IF(AND(I7="cilinder",I6&gt;2300),I5,0)</f>
        <v>0</v>
      </c>
      <c r="R24" s="1">
        <v>17</v>
      </c>
      <c r="T24" s="1">
        <v>1916</v>
      </c>
    </row>
    <row r="25" spans="1:20" ht="16.5" customHeight="1" x14ac:dyDescent="0.2">
      <c r="A25" s="266" t="str">
        <f>VLOOKUP(F25,Onderdelenlijst!A:C,2,FALSE)</f>
        <v>Serie 52 PC92 DM55 VP24x1700 kr.bed.</v>
      </c>
      <c r="B25" s="262"/>
      <c r="C25" s="28"/>
      <c r="D25" s="28"/>
      <c r="E25" s="25" t="str">
        <f>IF(I25&gt;0,"* 552026 *","552026")</f>
        <v>552026</v>
      </c>
      <c r="F25" s="25">
        <v>552026</v>
      </c>
      <c r="G25" s="206">
        <f>VLOOKUP(F25,Onderdelenlijst!$A$3:$C$70,3,FALSE)</f>
        <v>177.5</v>
      </c>
      <c r="H25" s="184">
        <f t="shared" si="0"/>
        <v>0</v>
      </c>
      <c r="I25" s="225">
        <f>IF(AND(I7="kruk",I6&lt;2301),I5,0)</f>
        <v>0</v>
      </c>
      <c r="N25" s="7" t="s">
        <v>55</v>
      </c>
      <c r="R25" s="1">
        <v>18</v>
      </c>
      <c r="T25" s="1">
        <v>1917</v>
      </c>
    </row>
    <row r="26" spans="1:20" ht="16.5" customHeight="1" x14ac:dyDescent="0.2">
      <c r="A26" s="266" t="str">
        <f>VLOOKUP(F26,Onderdelenlijst!A:C,2,FALSE)</f>
        <v>Serie 52 PC92 DM55 VP24x1950 kr.bed.</v>
      </c>
      <c r="B26" s="262"/>
      <c r="C26" s="28"/>
      <c r="D26" s="28"/>
      <c r="E26" s="25" t="str">
        <f>IF(I26&gt;0,"* 552126 *","552126")</f>
        <v>552126</v>
      </c>
      <c r="F26" s="25">
        <v>552126</v>
      </c>
      <c r="G26" s="206">
        <f>VLOOKUP(F26,Onderdelenlijst!$A$3:$C$70,3,FALSE)</f>
        <v>177.5</v>
      </c>
      <c r="H26" s="184">
        <f t="shared" si="0"/>
        <v>0</v>
      </c>
      <c r="I26" s="118">
        <f>IF(AND(I7="kruk",I6&gt;2300),I5,0)</f>
        <v>0</v>
      </c>
      <c r="N26" s="7" t="s">
        <v>48</v>
      </c>
      <c r="R26" s="1">
        <v>19</v>
      </c>
      <c r="T26" s="1">
        <v>1918</v>
      </c>
    </row>
    <row r="27" spans="1:20" ht="16.5" customHeight="1" x14ac:dyDescent="0.2">
      <c r="A27" s="266" t="str">
        <f>VLOOKUP(F27,Onderdelenlijst!A:C,2,FALSE)</f>
        <v>Verlengd scharnier 120mm Din R</v>
      </c>
      <c r="B27" s="262"/>
      <c r="C27" s="28"/>
      <c r="D27" s="28"/>
      <c r="E27" s="25" t="str">
        <f>IF(I27&gt;0,"* 102808 *","102808")</f>
        <v>102808</v>
      </c>
      <c r="F27" s="25">
        <v>102808</v>
      </c>
      <c r="G27" s="206">
        <f>VLOOKUP(F27,Onderdelenlijst!$A$3:$C$70,3,FALSE)</f>
        <v>171.69</v>
      </c>
      <c r="H27" s="184">
        <f t="shared" si="0"/>
        <v>0</v>
      </c>
      <c r="I27" s="118">
        <f>IF(AND(I8=180,I9="vlak"),I5*4,0)</f>
        <v>0</v>
      </c>
      <c r="N27" s="7" t="s">
        <v>47</v>
      </c>
      <c r="R27" s="1">
        <v>20</v>
      </c>
      <c r="T27" s="1">
        <v>1919</v>
      </c>
    </row>
    <row r="28" spans="1:20" ht="16.5" customHeight="1" x14ac:dyDescent="0.2">
      <c r="A28" s="266" t="str">
        <f>VLOOKUP(F28,Onderdelenlijst!A:C,2,FALSE)</f>
        <v>Verlengd scharnier 80mm Din R</v>
      </c>
      <c r="B28" s="262"/>
      <c r="C28" s="28"/>
      <c r="D28" s="28"/>
      <c r="E28" s="25" t="str">
        <f>IF(I28&gt;0,"* 102806 *","102806")</f>
        <v>102806</v>
      </c>
      <c r="F28" s="25">
        <v>102806</v>
      </c>
      <c r="G28" s="206">
        <f>VLOOKUP(F28,Onderdelenlijst!$A$3:$C$70,3,FALSE)</f>
        <v>171.69</v>
      </c>
      <c r="H28" s="184">
        <f t="shared" si="0"/>
        <v>0</v>
      </c>
      <c r="I28" s="118">
        <f>IF(I8=90,I5*4,0)</f>
        <v>0</v>
      </c>
      <c r="R28" s="1">
        <v>21</v>
      </c>
      <c r="T28" s="1">
        <v>1920</v>
      </c>
    </row>
    <row r="29" spans="1:20" ht="16.5" customHeight="1" x14ac:dyDescent="0.2">
      <c r="A29" s="266" t="str">
        <f>VLOOKUP(F29,Onderdelenlijst!A:C,2,FALSE)</f>
        <v>Verlengd scharnier 160mm Din R - VERVALLEN</v>
      </c>
      <c r="B29" s="262"/>
      <c r="C29" s="28"/>
      <c r="D29" s="28"/>
      <c r="E29" s="25" t="str">
        <f>IF(I29&gt;0,"* 102810 *","102810")</f>
        <v>102810</v>
      </c>
      <c r="F29" s="25">
        <v>102810</v>
      </c>
      <c r="G29" s="206" t="str">
        <f>VLOOKUP(F29,Onderdelenlijst!$A$3:$C$65,3,FALSE)</f>
        <v>vervallen</v>
      </c>
      <c r="H29" s="184" t="str">
        <f>IF(I29&gt;0,"CONTACT HMB","€ 0,00")</f>
        <v>€ 0,00</v>
      </c>
      <c r="I29" s="118">
        <f>IF(AND(I3="negge",I2=180),#REF!*4,0)</f>
        <v>0</v>
      </c>
      <c r="R29" s="1">
        <v>22</v>
      </c>
      <c r="T29" s="1">
        <v>1921</v>
      </c>
    </row>
    <row r="30" spans="1:20" ht="16.5" customHeight="1" x14ac:dyDescent="0.2">
      <c r="A30" s="266" t="str">
        <f>VLOOKUP(F30,Onderdelenlijst!A:C,2,FALSE)</f>
        <v>Set kogelpaumelles R compleet</v>
      </c>
      <c r="B30" s="262"/>
      <c r="C30" s="28"/>
      <c r="D30" s="28"/>
      <c r="E30" s="25" t="str">
        <f>IF(I30&gt;0,"* 102804 *","102804")</f>
        <v>* 102804 *</v>
      </c>
      <c r="F30" s="25">
        <v>102804</v>
      </c>
      <c r="G30" s="206">
        <f>VLOOKUP(F30,Onderdelenlijst!$A$3:$C$65,3,FALSE)</f>
        <v>290.14</v>
      </c>
      <c r="H30" s="184" t="e">
        <f t="shared" ref="H30" si="1">I30*G30</f>
        <v>#VALUE!</v>
      </c>
      <c r="I30" s="118" t="str">
        <f>I5</f>
        <v>Selecteer aantal</v>
      </c>
      <c r="R30" s="1">
        <v>23</v>
      </c>
      <c r="T30" s="1">
        <v>1922</v>
      </c>
    </row>
    <row r="31" spans="1:20" ht="16.5" customHeight="1" x14ac:dyDescent="0.2">
      <c r="A31" s="266" t="str">
        <f>VLOOKUP(F31,Onderdelenlijst!A:C,2,FALSE)</f>
        <v>Sluitkom onder- en bovendorpel (Zwart)</v>
      </c>
      <c r="B31" s="262"/>
      <c r="C31" s="28"/>
      <c r="D31" s="28"/>
      <c r="E31" s="25" t="str">
        <f>IF(I31&gt;0,"* 707031Z *","707031Z")</f>
        <v>707031Z</v>
      </c>
      <c r="F31" s="117" t="s">
        <v>27</v>
      </c>
      <c r="G31" s="206">
        <f>VLOOKUP(F31,Onderdelenlijst!$A$3:$C$70,3,FALSE)</f>
        <v>10.54</v>
      </c>
      <c r="H31" s="184">
        <f t="shared" si="0"/>
        <v>0</v>
      </c>
      <c r="I31" s="118">
        <f>IF(I11="zwart",2*I5,0)</f>
        <v>0</v>
      </c>
      <c r="R31" s="1">
        <v>24</v>
      </c>
      <c r="T31" s="1">
        <v>1923</v>
      </c>
    </row>
    <row r="32" spans="1:20" ht="16.5" customHeight="1" x14ac:dyDescent="0.2">
      <c r="A32" s="266" t="str">
        <f>VLOOKUP(F32,Onderdelenlijst!A:C,2,FALSE)</f>
        <v>Sluitkraag 6 graden t.b.v. onderdorpel (Zwart)</v>
      </c>
      <c r="B32" s="262"/>
      <c r="C32" s="28"/>
      <c r="D32" s="28"/>
      <c r="E32" s="25" t="str">
        <f>IF(I32&gt;0,"* 600686Z *","600686Z")</f>
        <v>600686Z</v>
      </c>
      <c r="F32" s="117" t="s">
        <v>30</v>
      </c>
      <c r="G32" s="206">
        <f>VLOOKUP(F32,Onderdelenlijst!$A$3:$C$70,3,FALSE)</f>
        <v>2.19</v>
      </c>
      <c r="H32" s="184">
        <f t="shared" si="0"/>
        <v>0</v>
      </c>
      <c r="I32" s="118">
        <f>IF(I11="zwart",I5,0)</f>
        <v>0</v>
      </c>
      <c r="R32" s="1">
        <v>25</v>
      </c>
      <c r="T32" s="1">
        <v>1924</v>
      </c>
    </row>
    <row r="33" spans="1:20" ht="16.5" customHeight="1" x14ac:dyDescent="0.2">
      <c r="A33" s="266" t="str">
        <f>VLOOKUP(F33,Onderdelenlijst!A:C,2,FALSE)</f>
        <v>Montagehandleiding 4 seizoenenpui</v>
      </c>
      <c r="B33" s="262"/>
      <c r="C33" s="28"/>
      <c r="D33" s="28"/>
      <c r="E33" s="25" t="str">
        <f>IF(I33&gt;0,"* handleiding *","handleiding")</f>
        <v>* handleiding *</v>
      </c>
      <c r="F33" s="25" t="s">
        <v>14</v>
      </c>
      <c r="G33" s="206">
        <f>VLOOKUP(F33,Onderdelenlijst!$A$3:$C$70,3,FALSE)</f>
        <v>0</v>
      </c>
      <c r="H33" s="184">
        <f t="shared" si="0"/>
        <v>0</v>
      </c>
      <c r="I33" s="118">
        <f>IF(I5&gt;0,1,0)</f>
        <v>1</v>
      </c>
      <c r="R33" s="1">
        <v>26</v>
      </c>
      <c r="T33" s="1">
        <v>1925</v>
      </c>
    </row>
    <row r="34" spans="1:20" ht="16.5" customHeight="1" x14ac:dyDescent="0.2">
      <c r="A34" s="266" t="str">
        <f>VLOOKUP(F34,Onderdelenlijst!A:C,2,FALSE)</f>
        <v>Mp 4-seiz. Ultra 2015 R inkortbaar</v>
      </c>
      <c r="B34" s="262"/>
      <c r="C34" s="40"/>
      <c r="D34" s="40"/>
      <c r="E34" s="25" t="str">
        <f>IF(I34&gt;0,"* 105910 *","105910")</f>
        <v>105910</v>
      </c>
      <c r="F34" s="25">
        <v>105910</v>
      </c>
      <c r="G34" s="206">
        <f>VLOOKUP(F34,Onderdelenlijst!$A$3:$C$70,3,FALSE)</f>
        <v>654.70000000000005</v>
      </c>
      <c r="H34" s="184">
        <f t="shared" si="0"/>
        <v>0</v>
      </c>
      <c r="I34" s="118">
        <f>IF(AND(I6&gt;1899,I6&lt;2016),I5,0)</f>
        <v>0</v>
      </c>
      <c r="R34" s="1">
        <v>27</v>
      </c>
      <c r="T34" s="1">
        <v>1926</v>
      </c>
    </row>
    <row r="35" spans="1:20" ht="16.5" customHeight="1" x14ac:dyDescent="0.2">
      <c r="A35" s="266" t="str">
        <f>VLOOKUP(F35,Onderdelenlijst!A:C,2,FALSE)</f>
        <v>Mp 4-seiz. Ultra 2115 L inkortbaar</v>
      </c>
      <c r="B35" s="262"/>
      <c r="C35" s="182"/>
      <c r="D35" s="182"/>
      <c r="E35" s="25" t="str">
        <f>IF(I35&gt;0,"* 105917 *","105917")</f>
        <v>105917</v>
      </c>
      <c r="F35" s="117">
        <v>105917</v>
      </c>
      <c r="G35" s="206">
        <f>VLOOKUP(F35,[1]Onderdelenlijst!$A$3:$C$68,3,FALSE)</f>
        <v>334.59</v>
      </c>
      <c r="H35" s="227">
        <f t="shared" si="0"/>
        <v>0</v>
      </c>
      <c r="I35" s="223">
        <f>IF(AND(I6&gt;2015,I6&lt;2116),I5,0)</f>
        <v>0</v>
      </c>
      <c r="R35" s="1">
        <v>28</v>
      </c>
      <c r="T35" s="1">
        <v>1927</v>
      </c>
    </row>
    <row r="36" spans="1:20" ht="16.5" customHeight="1" x14ac:dyDescent="0.2">
      <c r="A36" s="266" t="str">
        <f>VLOOKUP(F36,Onderdelenlijst!A:C,2,FALSE)</f>
        <v>Mp 4-seiz. Ultra 2215 R inkortbaar</v>
      </c>
      <c r="B36" s="262"/>
      <c r="C36" s="28"/>
      <c r="D36" s="28"/>
      <c r="E36" s="25" t="str">
        <f>IF(I36&gt;0,"* 105918 *","105918")</f>
        <v>105918</v>
      </c>
      <c r="F36" s="25">
        <v>105918</v>
      </c>
      <c r="G36" s="206">
        <f>VLOOKUP(F36,Onderdelenlijst!$A$3:$C$70,3,FALSE)</f>
        <v>443.9</v>
      </c>
      <c r="H36" s="184">
        <f t="shared" si="0"/>
        <v>0</v>
      </c>
      <c r="I36" s="118">
        <f>IF(AND(I6&gt;2115,I6&lt;2216),I5,0)</f>
        <v>0</v>
      </c>
      <c r="R36" s="1">
        <v>29</v>
      </c>
      <c r="T36" s="1">
        <v>1928</v>
      </c>
    </row>
    <row r="37" spans="1:20" ht="16.5" customHeight="1" x14ac:dyDescent="0.2">
      <c r="A37" s="266" t="str">
        <f>VLOOKUP(F37,Onderdelenlijst!A:C,2,FALSE)</f>
        <v>Mp 4-seiz. Ultra 2315 R inkortbaar</v>
      </c>
      <c r="B37" s="262"/>
      <c r="C37" s="28"/>
      <c r="D37" s="28"/>
      <c r="E37" s="25" t="str">
        <f>IF(I37&gt;0,"* 105920 *","105920")</f>
        <v>105920</v>
      </c>
      <c r="F37" s="25">
        <v>105920</v>
      </c>
      <c r="G37" s="206">
        <f>VLOOKUP(F37,Onderdelenlijst!$A$3:$C$70,3,FALSE)</f>
        <v>443.9</v>
      </c>
      <c r="H37" s="184">
        <f t="shared" si="0"/>
        <v>0</v>
      </c>
      <c r="I37" s="118">
        <f>IF(AND(I6&gt;2215,I6&lt;2316),I5,0)</f>
        <v>0</v>
      </c>
      <c r="R37" s="1">
        <v>30</v>
      </c>
      <c r="T37" s="1">
        <v>1929</v>
      </c>
    </row>
    <row r="38" spans="1:20" ht="16.5" customHeight="1" x14ac:dyDescent="0.2">
      <c r="A38" s="266" t="str">
        <f>VLOOKUP(F38,Onderdelenlijst!A:C,2,FALSE)</f>
        <v>Mp 4-seiz. Ultra 2415 R inkortbaar</v>
      </c>
      <c r="B38" s="262"/>
      <c r="C38" s="28"/>
      <c r="D38" s="28"/>
      <c r="E38" s="25" t="str">
        <f>IF(I38&gt;0,"* 105922 *","105922")</f>
        <v>105922</v>
      </c>
      <c r="F38" s="25">
        <v>105922</v>
      </c>
      <c r="G38" s="206">
        <f>VLOOKUP(F38,Onderdelenlijst!$A$3:$C$70,3,FALSE)</f>
        <v>443.9</v>
      </c>
      <c r="H38" s="184">
        <f t="shared" si="0"/>
        <v>0</v>
      </c>
      <c r="I38" s="118">
        <f>IF(AND(I6&gt;2315,I6&lt;2416),I5,0)</f>
        <v>0</v>
      </c>
      <c r="T38" s="1">
        <v>1930</v>
      </c>
    </row>
    <row r="39" spans="1:20" ht="16.5" customHeight="1" x14ac:dyDescent="0.2">
      <c r="A39" s="266" t="str">
        <f>VLOOKUP(F39,Onderdelenlijst!A:C,2,FALSE)</f>
        <v>Mp 4-seiz. Ultra 2515 R inkortbaar</v>
      </c>
      <c r="B39" s="262"/>
      <c r="C39" s="28"/>
      <c r="D39" s="28"/>
      <c r="E39" s="25" t="str">
        <f>IF(I39&gt;0,"* 105924 *","105924")</f>
        <v>105924</v>
      </c>
      <c r="F39" s="25">
        <v>105924</v>
      </c>
      <c r="G39" s="206">
        <f>VLOOKUP(F39,Onderdelenlijst!$A$3:$C$70,3,FALSE)</f>
        <v>443.9</v>
      </c>
      <c r="H39" s="184">
        <f t="shared" si="0"/>
        <v>0</v>
      </c>
      <c r="I39" s="118">
        <f>IF(AND(I6&gt;2415,I6&lt;2516),I5,0)</f>
        <v>0</v>
      </c>
      <c r="T39" s="1">
        <v>1931</v>
      </c>
    </row>
    <row r="40" spans="1:20" ht="16.5" customHeight="1" x14ac:dyDescent="0.2">
      <c r="A40" s="266" t="str">
        <f>VLOOKUP(F40,Onderdelenlijst!A:C,2,FALSE)</f>
        <v>Mp 4-seiz. Ultra 2615 R inkortbaar</v>
      </c>
      <c r="B40" s="262"/>
      <c r="C40" s="28"/>
      <c r="D40" s="28"/>
      <c r="E40" s="25" t="str">
        <f>IF(I40&gt;0,"* 105926 *","105926")</f>
        <v>105926</v>
      </c>
      <c r="F40" s="25">
        <v>105926</v>
      </c>
      <c r="G40" s="206">
        <f>VLOOKUP(F40,Onderdelenlijst!$A$3:$C$70,3,FALSE)</f>
        <v>667.08</v>
      </c>
      <c r="H40" s="184">
        <f t="shared" si="0"/>
        <v>0</v>
      </c>
      <c r="I40" s="118">
        <f>IF(AND(I6&gt;2515,I6&lt;2616),I5,0)</f>
        <v>0</v>
      </c>
      <c r="T40" s="1">
        <v>1932</v>
      </c>
    </row>
    <row r="41" spans="1:20" ht="16.5" customHeight="1" x14ac:dyDescent="0.2">
      <c r="A41" s="266" t="str">
        <f>VLOOKUP(F41,Onderdelenlijst!A:C,2,FALSE)</f>
        <v>Mp 4-seiz. Ultra 2715 R inkortbaar</v>
      </c>
      <c r="B41" s="262"/>
      <c r="C41" s="28"/>
      <c r="D41" s="28"/>
      <c r="E41" s="25" t="str">
        <f>IF(I41&gt;0,"* 105928 *","105928")</f>
        <v>105928</v>
      </c>
      <c r="F41" s="25">
        <v>105928</v>
      </c>
      <c r="G41" s="206">
        <f>VLOOKUP(F41,Onderdelenlijst!$A$3:$C$70,3,FALSE)</f>
        <v>667.08</v>
      </c>
      <c r="H41" s="184">
        <f t="shared" si="0"/>
        <v>0</v>
      </c>
      <c r="I41" s="118">
        <f>IF(AND(I6&gt;2615,I6&lt;2716),I5,0)</f>
        <v>0</v>
      </c>
      <c r="T41" s="1">
        <v>1933</v>
      </c>
    </row>
    <row r="42" spans="1:20" ht="16.5" customHeight="1" x14ac:dyDescent="0.2">
      <c r="A42" s="266" t="str">
        <f>VLOOKUP(F42,Onderdelenlijst!A:C,2,FALSE)</f>
        <v>Mp 4-seiz. Ultra 2815 R inkortbaar</v>
      </c>
      <c r="B42" s="262"/>
      <c r="C42" s="28"/>
      <c r="D42" s="28"/>
      <c r="E42" s="25" t="str">
        <f>IF(I42&gt;0,"* 105930 *","105930")</f>
        <v>105930</v>
      </c>
      <c r="F42" s="25">
        <v>105930</v>
      </c>
      <c r="G42" s="206">
        <f>VLOOKUP(F42,Onderdelenlijst!$A$3:$C$70,3,FALSE)</f>
        <v>667.08</v>
      </c>
      <c r="H42" s="184">
        <f t="shared" si="0"/>
        <v>0</v>
      </c>
      <c r="I42" s="118">
        <f>IF(AND(I6&gt;2715,I6&lt;2816),I5,0)</f>
        <v>0</v>
      </c>
      <c r="T42" s="1">
        <v>1934</v>
      </c>
    </row>
    <row r="43" spans="1:20" ht="16.5" customHeight="1" x14ac:dyDescent="0.2">
      <c r="A43" s="266" t="str">
        <f>VLOOKUP(F43,Onderdelenlijst!A:C,2,FALSE)</f>
        <v>Mp 4-seiz. Ultra 2915 R inkortbaar</v>
      </c>
      <c r="B43" s="262"/>
      <c r="C43" s="28"/>
      <c r="D43" s="28"/>
      <c r="E43" s="25" t="str">
        <f>IF(I43&gt;0,"* 105932 *","105932")</f>
        <v>105932</v>
      </c>
      <c r="F43" s="25">
        <v>105932</v>
      </c>
      <c r="G43" s="206">
        <f>VLOOKUP(F43,Onderdelenlijst!$A$3:$C$70,3,FALSE)</f>
        <v>667.08</v>
      </c>
      <c r="H43" s="184">
        <f t="shared" si="0"/>
        <v>0</v>
      </c>
      <c r="I43" s="118">
        <f>IF(AND(I6&gt;2815,I6&lt;2916),I5,0)</f>
        <v>0</v>
      </c>
      <c r="T43" s="1">
        <v>1935</v>
      </c>
    </row>
    <row r="44" spans="1:20" ht="16.5" customHeight="1" x14ac:dyDescent="0.2">
      <c r="A44" s="266" t="str">
        <f>VLOOKUP(F44,Onderdelenlijst!A:C,2,FALSE)</f>
        <v>Mp 4-seiz. Ultra 3015 R inkortbaar</v>
      </c>
      <c r="B44" s="262"/>
      <c r="C44" s="28"/>
      <c r="D44" s="28"/>
      <c r="E44" s="25" t="str">
        <f>IF(I44&gt;0,"* 105934 *","105934")</f>
        <v>105934</v>
      </c>
      <c r="F44" s="25">
        <v>105934</v>
      </c>
      <c r="G44" s="206">
        <f>VLOOKUP(F44,Onderdelenlijst!$A$3:$C$70,3,FALSE)</f>
        <v>667.08</v>
      </c>
      <c r="H44" s="184">
        <f t="shared" si="0"/>
        <v>0</v>
      </c>
      <c r="I44" s="118">
        <f>IF(AND(I6&gt;2915,I6&lt;3016),I5,0)</f>
        <v>0</v>
      </c>
      <c r="T44" s="1">
        <v>1936</v>
      </c>
    </row>
    <row r="45" spans="1:20" ht="16.5" customHeight="1" x14ac:dyDescent="0.2">
      <c r="A45" s="266" t="str">
        <f>VLOOKUP(F45,Onderdelenlijst!A:C,2,FALSE)</f>
        <v>Mp 4-seiz. Ultra 3115 R inkortbaar</v>
      </c>
      <c r="B45" s="262"/>
      <c r="C45" s="28"/>
      <c r="D45" s="28"/>
      <c r="E45" s="25" t="str">
        <f>IF(I45&gt;0,"* 105936 *","105936")</f>
        <v>105936</v>
      </c>
      <c r="F45" s="25">
        <v>105936</v>
      </c>
      <c r="G45" s="206">
        <f>VLOOKUP(F45,Onderdelenlijst!$A$3:$C$70,3,FALSE)</f>
        <v>667.08</v>
      </c>
      <c r="H45" s="184">
        <f t="shared" si="0"/>
        <v>0</v>
      </c>
      <c r="I45" s="118">
        <f>IF(AND(I6&gt;3015,I6&lt;3116),I5,0)</f>
        <v>0</v>
      </c>
      <c r="T45" s="1">
        <v>1937</v>
      </c>
    </row>
    <row r="46" spans="1:20" ht="16.5" customHeight="1" x14ac:dyDescent="0.2">
      <c r="A46" s="266" t="str">
        <f>VLOOKUP(F46,Onderdelenlijst!A:C,2,FALSE)</f>
        <v>Mp 4-seiz. Ultra 3209 R inkortbaar</v>
      </c>
      <c r="B46" s="262"/>
      <c r="C46" s="28"/>
      <c r="D46" s="28"/>
      <c r="E46" s="25" t="str">
        <f>IF(I46&gt;0,"* 105938 *","105938")</f>
        <v>105938</v>
      </c>
      <c r="F46" s="25">
        <v>105938</v>
      </c>
      <c r="G46" s="206">
        <f>VLOOKUP(F46,Onderdelenlijst!$A$3:$C$70,3,FALSE)</f>
        <v>667.08</v>
      </c>
      <c r="H46" s="184">
        <f t="shared" si="0"/>
        <v>0</v>
      </c>
      <c r="I46" s="118">
        <f>IF(AND(I6&gt;3115,I6&lt;3201),I5,0)</f>
        <v>0</v>
      </c>
      <c r="T46" s="1">
        <v>1938</v>
      </c>
    </row>
    <row r="47" spans="1:20" ht="16.5" customHeight="1" x14ac:dyDescent="0.2">
      <c r="A47" s="266" t="str">
        <f>VLOOKUP(F47,Onderdelenlijst!A:C,2,FALSE)</f>
        <v xml:space="preserve">Sluitgarnituur HMB mps Din R </v>
      </c>
      <c r="B47" s="262"/>
      <c r="C47" s="39"/>
      <c r="D47" s="39"/>
      <c r="E47" s="164" t="str">
        <f>IF(I47&gt;0,"* 706101 *","706101")</f>
        <v>* 706101 *</v>
      </c>
      <c r="F47" s="164">
        <v>706101</v>
      </c>
      <c r="G47" s="206">
        <f>VLOOKUP(F47,Onderdelenlijst!$A$3:$C$70,3,FALSE)</f>
        <v>41.18</v>
      </c>
      <c r="H47" s="228" t="e">
        <f t="shared" si="0"/>
        <v>#VALUE!</v>
      </c>
      <c r="I47" s="226" t="str">
        <f>I5</f>
        <v>Selecteer aantal</v>
      </c>
      <c r="T47" s="1">
        <v>1939</v>
      </c>
    </row>
    <row r="48" spans="1:20" ht="16.5" customHeight="1" x14ac:dyDescent="0.2">
      <c r="A48" s="262" t="str">
        <f>VLOOKUP(F48,Onderdelenlijst!A:C,2,FALSE)</f>
        <v>HMB F1 kruk/kruk garnituur PC72KT/SKG3</v>
      </c>
      <c r="B48" s="290"/>
      <c r="C48" s="290"/>
      <c r="D48" s="323"/>
      <c r="E48" s="25" t="str">
        <f>IF(I48&gt;0,"* 107220 *","107220")</f>
        <v>107220</v>
      </c>
      <c r="F48" s="25">
        <v>107220</v>
      </c>
      <c r="G48" s="206">
        <f>VLOOKUP(F48,Onderdelenlijst!$A$3:$C$65,3,FALSE)</f>
        <v>115.59</v>
      </c>
      <c r="H48" s="184">
        <f t="shared" si="0"/>
        <v>0</v>
      </c>
      <c r="I48" s="118">
        <f>IF(AND(I7="Cilinder",I10="krukgarnituur"),I5,0)</f>
        <v>0</v>
      </c>
      <c r="T48" s="1">
        <v>1940</v>
      </c>
    </row>
    <row r="49" spans="1:21" ht="16.5" customHeight="1" x14ac:dyDescent="0.2">
      <c r="A49" s="291" t="str">
        <f>VLOOKUP(F49,Onderdelenlijst!A:C,2,FALSE)</f>
        <v>HMB F1 kruk/knop garnituur PC72KT/SKG3</v>
      </c>
      <c r="B49" s="290"/>
      <c r="C49" s="290"/>
      <c r="D49" s="323"/>
      <c r="E49" s="25" t="str">
        <f>IF(I49&gt;0,"* 107230 *","107230")</f>
        <v>107230</v>
      </c>
      <c r="F49" s="25">
        <v>107230</v>
      </c>
      <c r="G49" s="206">
        <f>VLOOKUP(F49,Onderdelenlijst!$A$3:$C$65,3,FALSE)</f>
        <v>121.35</v>
      </c>
      <c r="H49" s="184">
        <f t="shared" si="0"/>
        <v>0</v>
      </c>
      <c r="I49" s="118">
        <f>IF(AND(I7="Cilinder",I10="knopgarnituur"),I5,0)</f>
        <v>0</v>
      </c>
      <c r="T49" s="1">
        <v>1941</v>
      </c>
    </row>
    <row r="50" spans="1:21" ht="16.5" customHeight="1" x14ac:dyDescent="0.2">
      <c r="A50" s="262" t="str">
        <f>VLOOKUP(F50,Onderdelenlijst!A:C,2,FALSE)</f>
        <v>HMB F1 kruk/kruk garnituur PC92KT/SKG3</v>
      </c>
      <c r="B50" s="290"/>
      <c r="C50" s="290" t="s">
        <v>133</v>
      </c>
      <c r="D50" s="323"/>
      <c r="E50" s="25" t="str">
        <f>IF(I50&gt;0,"* 109220*","109220")</f>
        <v>109220</v>
      </c>
      <c r="F50" s="25">
        <v>109220</v>
      </c>
      <c r="G50" s="206">
        <f>VLOOKUP(F50,Onderdelenlijst!$A$3:$C$65,3,FALSE)</f>
        <v>115.59</v>
      </c>
      <c r="H50" s="184">
        <f>I50*G50</f>
        <v>0</v>
      </c>
      <c r="I50" s="118">
        <f>IF(AND(I77="Kruk",I10="krukgarnituur"),I5,0)</f>
        <v>0</v>
      </c>
      <c r="T50" s="1">
        <v>1942</v>
      </c>
    </row>
    <row r="51" spans="1:21" ht="16.5" customHeight="1" thickBot="1" x14ac:dyDescent="0.25">
      <c r="A51" s="330" t="str">
        <f>VLOOKUP(F51,Onderdelenlijst!A:C,2,FALSE)</f>
        <v>HMB F1 kruk/knop garnituur PC92KT/SKG3</v>
      </c>
      <c r="B51" s="331"/>
      <c r="C51" s="331" t="s">
        <v>133</v>
      </c>
      <c r="D51" s="332"/>
      <c r="E51" s="45" t="str">
        <f>IF(I51&gt;0,"* 109230*","109230")</f>
        <v>109230</v>
      </c>
      <c r="F51" s="45">
        <v>109230</v>
      </c>
      <c r="G51" s="207">
        <f>VLOOKUP(F51,Onderdelenlijst!$A$3:$C$65,3,FALSE)</f>
        <v>121.35</v>
      </c>
      <c r="H51" s="208">
        <f>I51*G51</f>
        <v>0</v>
      </c>
      <c r="I51" s="163">
        <f>IF(AND(I7="Kruk",I10="knopgarnituur"),I5,0)</f>
        <v>0</v>
      </c>
      <c r="K51"/>
      <c r="L51"/>
      <c r="T51" s="1">
        <v>1943</v>
      </c>
      <c r="U51"/>
    </row>
    <row r="52" spans="1:21" ht="16.5" customHeight="1" thickBot="1" x14ac:dyDescent="0.25">
      <c r="A52" s="180" t="s">
        <v>145</v>
      </c>
      <c r="B52" s="48"/>
      <c r="C52" s="44"/>
      <c r="D52" s="44"/>
      <c r="E52" s="238">
        <f>Onderdelenlijst!C62</f>
        <v>24.69</v>
      </c>
      <c r="F52" s="49"/>
      <c r="G52" s="50"/>
      <c r="H52" s="50"/>
      <c r="I52" s="51" t="s">
        <v>1</v>
      </c>
      <c r="K52"/>
      <c r="L52"/>
      <c r="M52"/>
      <c r="O52"/>
      <c r="T52" s="1">
        <v>1944</v>
      </c>
      <c r="U52"/>
    </row>
    <row r="53" spans="1:21" ht="13.7" customHeight="1" thickBot="1" x14ac:dyDescent="0.25">
      <c r="A53" s="180" t="s">
        <v>137</v>
      </c>
      <c r="B53" s="213"/>
      <c r="C53" s="38"/>
      <c r="D53" s="38"/>
      <c r="E53" s="101"/>
      <c r="F53" s="101"/>
      <c r="G53" s="102"/>
      <c r="H53" s="102"/>
      <c r="I53" s="103" t="e">
        <f>SUM(H23:H51)</f>
        <v>#VALUE!</v>
      </c>
      <c r="K53"/>
      <c r="L53"/>
      <c r="M53"/>
      <c r="N53"/>
      <c r="O53"/>
      <c r="P53"/>
      <c r="Q53"/>
      <c r="R53"/>
      <c r="S53"/>
      <c r="T53" s="1">
        <v>1945</v>
      </c>
      <c r="U53"/>
    </row>
    <row r="54" spans="1:21" ht="13.7" customHeight="1" x14ac:dyDescent="0.2">
      <c r="A54" s="279"/>
      <c r="B54" s="279"/>
      <c r="C54" s="44"/>
      <c r="D54" s="44"/>
      <c r="E54" s="49"/>
      <c r="F54" s="49"/>
      <c r="G54" s="50"/>
      <c r="H54" s="50"/>
      <c r="I54" s="49"/>
      <c r="M54"/>
      <c r="N54"/>
      <c r="O54"/>
      <c r="P54"/>
      <c r="Q54"/>
      <c r="R54"/>
      <c r="S54"/>
      <c r="T54" s="1">
        <v>1946</v>
      </c>
    </row>
    <row r="55" spans="1:21" ht="13.7" customHeight="1" x14ac:dyDescent="0.2">
      <c r="A55" s="279"/>
      <c r="B55" s="279"/>
      <c r="C55" s="44"/>
      <c r="D55" s="44"/>
      <c r="E55" s="49"/>
      <c r="F55" s="49"/>
      <c r="G55" s="50"/>
      <c r="H55" s="50"/>
      <c r="I55" s="49"/>
      <c r="M55"/>
      <c r="N55"/>
      <c r="O55"/>
      <c r="P55"/>
      <c r="Q55"/>
      <c r="R55"/>
      <c r="S55"/>
      <c r="T55" s="1">
        <v>1947</v>
      </c>
    </row>
    <row r="56" spans="1:21" ht="13.7" customHeight="1" x14ac:dyDescent="0.2">
      <c r="A56" s="44"/>
      <c r="B56" s="40"/>
      <c r="C56" s="44"/>
      <c r="D56" s="44"/>
      <c r="E56" s="49"/>
      <c r="F56" s="49"/>
      <c r="G56" s="50"/>
      <c r="H56" s="50"/>
      <c r="I56" s="49"/>
      <c r="N56"/>
      <c r="P56"/>
      <c r="Q56"/>
      <c r="R56"/>
      <c r="S56"/>
      <c r="T56" s="1">
        <v>1948</v>
      </c>
    </row>
    <row r="57" spans="1:21" ht="13.7" customHeight="1" x14ac:dyDescent="0.2">
      <c r="A57" s="44"/>
      <c r="B57" s="40"/>
      <c r="C57" s="44"/>
      <c r="D57" s="44"/>
      <c r="E57" s="49"/>
      <c r="F57" s="49"/>
      <c r="G57" s="50"/>
      <c r="H57" s="50"/>
      <c r="I57" s="49"/>
      <c r="T57" s="1">
        <v>1949</v>
      </c>
    </row>
    <row r="58" spans="1:21" ht="13.7" customHeight="1" x14ac:dyDescent="0.2">
      <c r="A58" s="44"/>
      <c r="B58" s="40"/>
      <c r="C58" s="44"/>
      <c r="D58" s="44"/>
      <c r="E58" s="49"/>
      <c r="F58" s="49"/>
      <c r="G58" s="50"/>
      <c r="H58" s="50"/>
      <c r="I58" s="49"/>
      <c r="T58" s="1">
        <v>1950</v>
      </c>
    </row>
    <row r="59" spans="1:21" ht="13.7" customHeight="1" x14ac:dyDescent="0.2">
      <c r="A59" s="44"/>
      <c r="B59" s="40"/>
      <c r="C59" s="44"/>
      <c r="D59" s="44"/>
      <c r="E59" s="49"/>
      <c r="F59" s="49"/>
      <c r="G59" s="50"/>
      <c r="H59" s="50"/>
      <c r="I59" s="49"/>
      <c r="T59" s="1">
        <v>1951</v>
      </c>
    </row>
    <row r="60" spans="1:21" ht="13.7" customHeight="1" x14ac:dyDescent="0.2">
      <c r="A60" s="44"/>
      <c r="B60" s="40"/>
      <c r="C60" s="44"/>
      <c r="D60" s="44"/>
      <c r="E60" s="49"/>
      <c r="F60" s="49"/>
      <c r="G60" s="50"/>
      <c r="H60" s="50"/>
      <c r="I60" s="49"/>
      <c r="T60" s="1">
        <v>1952</v>
      </c>
    </row>
    <row r="61" spans="1:21" ht="13.7" customHeight="1" x14ac:dyDescent="0.2">
      <c r="A61" s="44"/>
      <c r="B61" s="40"/>
      <c r="C61" s="44"/>
      <c r="D61" s="44"/>
      <c r="E61" s="49"/>
      <c r="F61" s="49"/>
      <c r="G61" s="50"/>
      <c r="H61" s="50"/>
      <c r="I61" s="49"/>
      <c r="T61" s="1">
        <v>1953</v>
      </c>
    </row>
    <row r="62" spans="1:21" ht="13.7" customHeight="1" x14ac:dyDescent="0.2">
      <c r="A62" s="44"/>
      <c r="B62" s="40"/>
      <c r="C62" s="44"/>
      <c r="D62" s="44"/>
      <c r="E62" s="49"/>
      <c r="F62" s="49"/>
      <c r="G62" s="50"/>
      <c r="H62" s="50"/>
      <c r="I62" s="49"/>
      <c r="T62" s="1">
        <v>1954</v>
      </c>
    </row>
    <row r="63" spans="1:21" ht="13.7" customHeight="1" x14ac:dyDescent="0.2">
      <c r="A63" s="44"/>
      <c r="B63" s="40"/>
      <c r="C63" s="44"/>
      <c r="D63" s="44"/>
      <c r="E63" s="49"/>
      <c r="F63" s="49"/>
      <c r="G63" s="50"/>
      <c r="H63" s="50"/>
      <c r="I63" s="49"/>
      <c r="T63" s="1">
        <v>1955</v>
      </c>
    </row>
    <row r="64" spans="1:21" ht="13.7" customHeight="1" x14ac:dyDescent="0.2">
      <c r="A64" s="44"/>
      <c r="B64" s="40"/>
      <c r="C64" s="44"/>
      <c r="D64" s="44"/>
      <c r="E64" s="49"/>
      <c r="F64" s="49"/>
      <c r="G64" s="50"/>
      <c r="H64" s="50"/>
      <c r="I64" s="49"/>
      <c r="T64" s="1">
        <v>1956</v>
      </c>
    </row>
    <row r="65" spans="1:21" ht="13.7" customHeight="1" x14ac:dyDescent="0.2">
      <c r="A65" s="44"/>
      <c r="B65" s="40"/>
      <c r="C65" s="44"/>
      <c r="D65" s="44"/>
      <c r="E65" s="49"/>
      <c r="F65" s="49"/>
      <c r="G65" s="50"/>
      <c r="H65" s="50"/>
      <c r="I65" s="49"/>
      <c r="T65" s="1">
        <v>1957</v>
      </c>
    </row>
    <row r="66" spans="1:21" ht="13.7" customHeight="1" x14ac:dyDescent="0.2">
      <c r="A66" s="44"/>
      <c r="B66" s="40"/>
      <c r="C66" s="44"/>
      <c r="D66" s="44"/>
      <c r="E66" s="49"/>
      <c r="F66" s="49"/>
      <c r="G66" s="50"/>
      <c r="H66" s="50"/>
      <c r="I66" s="49"/>
      <c r="T66" s="1">
        <v>1958</v>
      </c>
    </row>
    <row r="67" spans="1:21" ht="13.7" customHeight="1" x14ac:dyDescent="0.2">
      <c r="A67" s="44"/>
      <c r="B67" s="40"/>
      <c r="C67" s="44"/>
      <c r="D67" s="44"/>
      <c r="E67" s="49"/>
      <c r="F67" s="49"/>
      <c r="G67" s="50"/>
      <c r="H67" s="50"/>
      <c r="I67" s="49"/>
      <c r="T67" s="1">
        <v>1959</v>
      </c>
    </row>
    <row r="68" spans="1:21" ht="13.7" customHeight="1" x14ac:dyDescent="0.2">
      <c r="A68" s="44"/>
      <c r="B68" s="40"/>
      <c r="C68" s="44"/>
      <c r="D68" s="44"/>
      <c r="E68" s="49"/>
      <c r="F68" s="49"/>
      <c r="G68" s="50"/>
      <c r="H68" s="50"/>
      <c r="I68" s="49"/>
      <c r="T68" s="1">
        <v>1960</v>
      </c>
    </row>
    <row r="69" spans="1:21" ht="13.7" customHeight="1" x14ac:dyDescent="0.2">
      <c r="A69" s="44"/>
      <c r="B69" s="40"/>
      <c r="C69" s="44"/>
      <c r="D69" s="44"/>
      <c r="E69" s="49"/>
      <c r="F69" s="49"/>
      <c r="G69" s="50"/>
      <c r="H69" s="50"/>
      <c r="I69" s="49"/>
      <c r="T69" s="1">
        <v>1961</v>
      </c>
    </row>
    <row r="70" spans="1:21" ht="13.7" customHeight="1" x14ac:dyDescent="0.2">
      <c r="A70" s="44"/>
      <c r="B70" s="40"/>
      <c r="C70" s="44"/>
      <c r="D70" s="44"/>
      <c r="E70" s="49"/>
      <c r="F70" s="49"/>
      <c r="G70" s="50"/>
      <c r="H70" s="50"/>
      <c r="I70" s="49"/>
      <c r="T70" s="1">
        <v>1962</v>
      </c>
    </row>
    <row r="71" spans="1:21" ht="13.7" customHeight="1" x14ac:dyDescent="0.2">
      <c r="A71" s="44"/>
      <c r="B71" s="40"/>
      <c r="C71" s="44"/>
      <c r="D71" s="44"/>
      <c r="E71" s="49"/>
      <c r="F71" s="49"/>
      <c r="G71" s="50"/>
      <c r="H71" s="50"/>
      <c r="I71" s="49"/>
      <c r="T71" s="1">
        <v>1963</v>
      </c>
    </row>
    <row r="72" spans="1:21" ht="13.7" customHeight="1" x14ac:dyDescent="0.2">
      <c r="A72" s="44"/>
      <c r="B72" s="40"/>
      <c r="C72" s="44"/>
      <c r="D72" s="44"/>
      <c r="E72" s="49"/>
      <c r="F72" s="49"/>
      <c r="G72" s="50"/>
      <c r="H72" s="50"/>
      <c r="I72" s="49"/>
      <c r="T72" s="1">
        <v>1964</v>
      </c>
    </row>
    <row r="73" spans="1:21" ht="13.7" customHeight="1" x14ac:dyDescent="0.2">
      <c r="A73" s="44"/>
      <c r="B73" s="40"/>
      <c r="C73" s="44"/>
      <c r="D73" s="44"/>
      <c r="E73" s="49"/>
      <c r="F73" s="49"/>
      <c r="G73" s="50"/>
      <c r="H73" s="50"/>
      <c r="I73" s="49"/>
      <c r="T73" s="1">
        <v>1965</v>
      </c>
    </row>
    <row r="74" spans="1:21" s="3" customFormat="1" ht="13.7" customHeight="1" x14ac:dyDescent="0.2">
      <c r="A74" s="44"/>
      <c r="B74" s="40"/>
      <c r="C74" s="44"/>
      <c r="D74" s="44"/>
      <c r="E74" s="49"/>
      <c r="F74" s="49"/>
      <c r="G74" s="50"/>
      <c r="H74" s="50"/>
      <c r="I74" s="49"/>
      <c r="K74" s="1"/>
      <c r="L74" s="1"/>
      <c r="M74" s="1"/>
      <c r="N74" s="1"/>
      <c r="O74" s="1"/>
      <c r="P74" s="1"/>
      <c r="Q74" s="1"/>
      <c r="R74" s="1"/>
      <c r="S74" s="1"/>
      <c r="T74" s="1">
        <v>1966</v>
      </c>
      <c r="U74" s="1"/>
    </row>
    <row r="75" spans="1:21" ht="13.7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T75" s="1">
        <v>1967</v>
      </c>
    </row>
    <row r="76" spans="1:21" ht="13.7" customHeight="1" x14ac:dyDescent="0.2">
      <c r="A76" s="44"/>
      <c r="B76" s="40"/>
      <c r="C76" s="44"/>
      <c r="D76" s="44"/>
      <c r="E76" s="44"/>
      <c r="F76" s="44"/>
      <c r="G76" s="49"/>
      <c r="H76" s="44"/>
      <c r="I76" s="49"/>
      <c r="T76" s="1">
        <v>1968</v>
      </c>
    </row>
    <row r="77" spans="1:21" ht="13.7" customHeight="1" x14ac:dyDescent="0.2">
      <c r="A77" s="44"/>
      <c r="B77" s="44"/>
      <c r="C77" s="44"/>
      <c r="D77" s="44"/>
      <c r="E77" s="49"/>
      <c r="F77" s="49"/>
      <c r="G77" s="49"/>
      <c r="H77" s="44"/>
      <c r="I77" s="49"/>
      <c r="T77" s="1">
        <v>1969</v>
      </c>
    </row>
    <row r="78" spans="1:21" ht="13.7" customHeight="1" x14ac:dyDescent="0.2">
      <c r="A78" s="44"/>
      <c r="B78" s="44"/>
      <c r="C78" s="44"/>
      <c r="D78" s="44"/>
      <c r="E78" s="49"/>
      <c r="F78" s="49"/>
      <c r="G78" s="49"/>
      <c r="H78" s="44"/>
      <c r="I78" s="49"/>
      <c r="T78" s="1">
        <v>1970</v>
      </c>
    </row>
    <row r="79" spans="1:21" ht="14.25" x14ac:dyDescent="0.2">
      <c r="A79" s="44"/>
      <c r="B79" s="44"/>
      <c r="C79" s="44"/>
      <c r="D79" s="44"/>
      <c r="E79" s="49"/>
      <c r="F79" s="49"/>
      <c r="G79" s="49"/>
      <c r="H79" s="44"/>
      <c r="I79" s="49"/>
      <c r="T79" s="1">
        <v>1971</v>
      </c>
    </row>
    <row r="80" spans="1:21" x14ac:dyDescent="0.2">
      <c r="T80" s="1">
        <v>1972</v>
      </c>
    </row>
    <row r="81" spans="11:21" x14ac:dyDescent="0.2">
      <c r="T81" s="1">
        <v>1973</v>
      </c>
    </row>
    <row r="82" spans="11:21" x14ac:dyDescent="0.2">
      <c r="T82" s="1">
        <v>1974</v>
      </c>
    </row>
    <row r="83" spans="11:21" x14ac:dyDescent="0.2">
      <c r="T83" s="1">
        <v>1975</v>
      </c>
    </row>
    <row r="84" spans="11:21" x14ac:dyDescent="0.2">
      <c r="T84" s="1">
        <v>1976</v>
      </c>
    </row>
    <row r="85" spans="11:21" x14ac:dyDescent="0.2">
      <c r="T85" s="1">
        <v>1977</v>
      </c>
    </row>
    <row r="86" spans="11:21" x14ac:dyDescent="0.2">
      <c r="T86" s="1">
        <v>1978</v>
      </c>
    </row>
    <row r="87" spans="11:21" x14ac:dyDescent="0.2">
      <c r="T87" s="1">
        <v>1979</v>
      </c>
    </row>
    <row r="88" spans="11:21" x14ac:dyDescent="0.2">
      <c r="K88"/>
      <c r="L88"/>
      <c r="T88" s="1">
        <v>1980</v>
      </c>
    </row>
    <row r="89" spans="11:21" x14ac:dyDescent="0.2">
      <c r="K89"/>
      <c r="L89"/>
      <c r="T89" s="1">
        <v>1981</v>
      </c>
    </row>
    <row r="90" spans="11:21" x14ac:dyDescent="0.2">
      <c r="T90" s="1">
        <v>1982</v>
      </c>
      <c r="U90"/>
    </row>
    <row r="91" spans="11:21" x14ac:dyDescent="0.2">
      <c r="T91" s="1">
        <v>1983</v>
      </c>
      <c r="U91"/>
    </row>
    <row r="92" spans="11:21" x14ac:dyDescent="0.2">
      <c r="T92" s="1">
        <v>1984</v>
      </c>
    </row>
    <row r="93" spans="11:21" x14ac:dyDescent="0.2">
      <c r="T93" s="1">
        <v>1985</v>
      </c>
    </row>
    <row r="94" spans="11:21" x14ac:dyDescent="0.2">
      <c r="O94"/>
      <c r="T94" s="1">
        <v>1986</v>
      </c>
    </row>
    <row r="95" spans="11:21" x14ac:dyDescent="0.2">
      <c r="N95"/>
      <c r="O95"/>
      <c r="P95"/>
      <c r="Q95"/>
      <c r="R95"/>
      <c r="S95"/>
      <c r="T95" s="1">
        <v>1987</v>
      </c>
    </row>
    <row r="96" spans="11:21" x14ac:dyDescent="0.2">
      <c r="N96"/>
      <c r="P96"/>
      <c r="Q96"/>
      <c r="R96"/>
      <c r="S96"/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T105" s="1">
        <v>1997</v>
      </c>
    </row>
    <row r="106" spans="11:21" x14ac:dyDescent="0.2"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K109" s="3"/>
      <c r="L109" s="3"/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  <c r="U111" s="3"/>
    </row>
    <row r="112" spans="11:21" x14ac:dyDescent="0.2">
      <c r="T112" s="1">
        <v>2004</v>
      </c>
    </row>
    <row r="113" spans="13:20" x14ac:dyDescent="0.2">
      <c r="T113" s="1">
        <v>2005</v>
      </c>
    </row>
    <row r="114" spans="13:20" x14ac:dyDescent="0.2">
      <c r="T114" s="1">
        <v>2006</v>
      </c>
    </row>
    <row r="115" spans="13:20" x14ac:dyDescent="0.2">
      <c r="M115" s="3"/>
      <c r="O115" s="3"/>
      <c r="T115" s="1">
        <v>2007</v>
      </c>
    </row>
    <row r="116" spans="13:20" x14ac:dyDescent="0.2">
      <c r="N116" s="3"/>
      <c r="P116" s="3"/>
      <c r="Q116" s="3"/>
      <c r="R116" s="3"/>
      <c r="S116" s="3"/>
      <c r="T116" s="1">
        <v>2008</v>
      </c>
    </row>
    <row r="117" spans="13:20" x14ac:dyDescent="0.2">
      <c r="T117" s="1">
        <v>2009</v>
      </c>
    </row>
    <row r="118" spans="13:20" x14ac:dyDescent="0.2">
      <c r="T118" s="1">
        <v>2010</v>
      </c>
    </row>
    <row r="119" spans="13:20" x14ac:dyDescent="0.2">
      <c r="T119" s="1">
        <v>2011</v>
      </c>
    </row>
    <row r="120" spans="13:20" x14ac:dyDescent="0.2">
      <c r="T120" s="1">
        <v>2012</v>
      </c>
    </row>
    <row r="121" spans="13:20" x14ac:dyDescent="0.2">
      <c r="T121" s="1">
        <v>2013</v>
      </c>
    </row>
    <row r="122" spans="13:20" x14ac:dyDescent="0.2">
      <c r="T122" s="1">
        <v>2014</v>
      </c>
    </row>
    <row r="123" spans="13:20" x14ac:dyDescent="0.2">
      <c r="T123" s="1">
        <v>2015</v>
      </c>
    </row>
    <row r="124" spans="13:20" x14ac:dyDescent="0.2">
      <c r="T124" s="1">
        <v>2016</v>
      </c>
    </row>
    <row r="125" spans="13:20" x14ac:dyDescent="0.2">
      <c r="T125" s="1">
        <v>2017</v>
      </c>
    </row>
    <row r="126" spans="13:20" x14ac:dyDescent="0.2">
      <c r="T126" s="1">
        <v>2018</v>
      </c>
    </row>
    <row r="127" spans="13:20" x14ac:dyDescent="0.2">
      <c r="T127" s="1">
        <v>2019</v>
      </c>
    </row>
    <row r="128" spans="13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E2eyJYbC+Gd/i3DipqBVILpKaFoaS48dY4PhB1nj8QTqddnBxNxMH91vnz5OqpaMGq8yT0sXqdK+Bf47YsN8sg==" saltValue="k6vTxwTnUMruPHDuccUZPA==" spinCount="100000" sheet="1" objects="1" scenarios="1" sort="0" autoFilter="0"/>
  <protectedRanges>
    <protectedRange sqref="I5:I9" name="gegevens"/>
  </protectedRanges>
  <mergeCells count="45">
    <mergeCell ref="A54:B54"/>
    <mergeCell ref="A55:B55"/>
    <mergeCell ref="A33:B33"/>
    <mergeCell ref="A43:B43"/>
    <mergeCell ref="A50:D50"/>
    <mergeCell ref="A48:D48"/>
    <mergeCell ref="A49:D49"/>
    <mergeCell ref="A51:D51"/>
    <mergeCell ref="A47:B47"/>
    <mergeCell ref="A46:B46"/>
    <mergeCell ref="A44:B44"/>
    <mergeCell ref="A45:B45"/>
    <mergeCell ref="I21:I22"/>
    <mergeCell ref="A22:B22"/>
    <mergeCell ref="B20:B21"/>
    <mergeCell ref="A23:B23"/>
    <mergeCell ref="A25:B25"/>
    <mergeCell ref="A29:B29"/>
    <mergeCell ref="A30:B30"/>
    <mergeCell ref="A34:B34"/>
    <mergeCell ref="A36:B36"/>
    <mergeCell ref="A42:B42"/>
    <mergeCell ref="A39:B39"/>
    <mergeCell ref="A40:B40"/>
    <mergeCell ref="A41:B41"/>
    <mergeCell ref="A37:B37"/>
    <mergeCell ref="A38:B38"/>
    <mergeCell ref="A31:B31"/>
    <mergeCell ref="A32:B32"/>
    <mergeCell ref="A35:B35"/>
    <mergeCell ref="B16:C17"/>
    <mergeCell ref="D11:E11"/>
    <mergeCell ref="D14:E14"/>
    <mergeCell ref="D12:E12"/>
    <mergeCell ref="A28:B28"/>
    <mergeCell ref="A27:B27"/>
    <mergeCell ref="A26:B26"/>
    <mergeCell ref="A24:B24"/>
    <mergeCell ref="A3:B3"/>
    <mergeCell ref="D5:E5"/>
    <mergeCell ref="D6:E6"/>
    <mergeCell ref="D7:E7"/>
    <mergeCell ref="D10:E10"/>
    <mergeCell ref="D9:E9"/>
    <mergeCell ref="D8:E8"/>
  </mergeCells>
  <phoneticPr fontId="0" type="noConversion"/>
  <dataValidations disablePrompts="1" count="7">
    <dataValidation type="list" allowBlank="1" showInputMessage="1" showErrorMessage="1" sqref="I7" xr:uid="{00000000-0002-0000-0800-000000000000}">
      <formula1>$N$9:$N$11</formula1>
    </dataValidation>
    <dataValidation type="list" allowBlank="1" showInputMessage="1" showErrorMessage="1" sqref="I8" xr:uid="{00000000-0002-0000-0800-000001000000}">
      <formula1>$P$9:$P$11</formula1>
    </dataValidation>
    <dataValidation type="list" allowBlank="1" showInputMessage="1" showErrorMessage="1" sqref="I9" xr:uid="{00000000-0002-0000-0800-000002000000}">
      <formula1>$N$17:$N$19</formula1>
    </dataValidation>
    <dataValidation type="list" allowBlank="1" showInputMessage="1" showErrorMessage="1" sqref="I5" xr:uid="{00000000-0002-0000-0800-000003000000}">
      <formula1>$R$7:$R$40</formula1>
    </dataValidation>
    <dataValidation type="list" allowBlank="1" showInputMessage="1" showErrorMessage="1" sqref="I10" xr:uid="{00000000-0002-0000-0800-000004000000}">
      <formula1>$N$25:$N$27</formula1>
    </dataValidation>
    <dataValidation type="list" allowBlank="1" showInputMessage="1" showErrorMessage="1" sqref="I11" xr:uid="{00000000-0002-0000-0800-000005000000}">
      <formula1>$N$6:$N$8</formula1>
    </dataValidation>
    <dataValidation type="list" allowBlank="1" showInputMessage="1" showErrorMessage="1" sqref="I6" xr:uid="{00000000-0002-0000-0800-000006000000}">
      <formula1>$T$7:$T$1310</formula1>
    </dataValidation>
  </dataValidations>
  <hyperlinks>
    <hyperlink ref="I17" location="'Schema overzicht'!A1" display="'Schema overzicht'!A1" xr:uid="{00000000-0004-0000-08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73" r:id="rId4" name="Button 57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" name="Button 58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17</vt:i4>
      </vt:variant>
    </vt:vector>
  </HeadingPairs>
  <TitlesOfParts>
    <vt:vector size="28" baseType="lpstr">
      <vt:lpstr>Schema overzicht</vt:lpstr>
      <vt:lpstr>Optie 1</vt:lpstr>
      <vt:lpstr>Optie 2</vt:lpstr>
      <vt:lpstr>Optie 3</vt:lpstr>
      <vt:lpstr>Optie 4</vt:lpstr>
      <vt:lpstr>Optie 5</vt:lpstr>
      <vt:lpstr>Optie 6</vt:lpstr>
      <vt:lpstr>Optie 7</vt:lpstr>
      <vt:lpstr>optie 8</vt:lpstr>
      <vt:lpstr>Handleiding</vt:lpstr>
      <vt:lpstr>Onderdelenlijst</vt:lpstr>
      <vt:lpstr>'Optie 1'!Afdrukbereik</vt:lpstr>
      <vt:lpstr>'Optie 2'!Afdrukbereik</vt:lpstr>
      <vt:lpstr>'Optie 3'!Afdrukbereik</vt:lpstr>
      <vt:lpstr>'Optie 4'!Afdrukbereik</vt:lpstr>
      <vt:lpstr>'Optie 5'!Afdrukbereik</vt:lpstr>
      <vt:lpstr>'Optie 6'!Afdrukbereik</vt:lpstr>
      <vt:lpstr>'Optie 7'!Afdrukbereik</vt:lpstr>
      <vt:lpstr>'optie 8'!Afdrukbereik</vt:lpstr>
      <vt:lpstr>'Optie 1'!Afdruktitels</vt:lpstr>
      <vt:lpstr>'Optie 2'!Afdruktitels</vt:lpstr>
      <vt:lpstr>'Optie 3'!Afdruktitels</vt:lpstr>
      <vt:lpstr>'Optie 4'!Afdruktitels</vt:lpstr>
      <vt:lpstr>'Optie 5'!Afdruktitels</vt:lpstr>
      <vt:lpstr>'Optie 6'!Afdruktitels</vt:lpstr>
      <vt:lpstr>'Optie 7'!Afdruktitels</vt:lpstr>
      <vt:lpstr>'optie 8'!Afdruktitels</vt:lpstr>
      <vt:lpstr>Handleiding!OLE_LINK1</vt:lpstr>
    </vt:vector>
  </TitlesOfParts>
  <Company>Zaandam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Wijngo</dc:creator>
  <cp:lastModifiedBy>Carel Frumau</cp:lastModifiedBy>
  <cp:lastPrinted>2022-08-24T12:42:12Z</cp:lastPrinted>
  <dcterms:created xsi:type="dcterms:W3CDTF">2005-10-05T08:52:07Z</dcterms:created>
  <dcterms:modified xsi:type="dcterms:W3CDTF">2023-12-21T08:24:27Z</dcterms:modified>
</cp:coreProperties>
</file>